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4120" windowWidth="24260" windowHeight="15480" activeTab="0"/>
  </bookViews>
  <sheets>
    <sheet name="Boltzmann corrected optical ro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<sst xmlns="http://schemas.openxmlformats.org/spreadsheetml/2006/main" count="14" uniqueCount="14">
  <si>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ΔΔG/RT</t>
  </si>
  <si>
    <t>Temp=</t>
  </si>
  <si>
    <t>R =</t>
  </si>
  <si>
    <t>RT =</t>
  </si>
  <si>
    <t>1/EXP(ΔΔG/RT)</t>
  </si>
  <si>
    <t>optrot, degrees</t>
  </si>
  <si>
    <t>Conformer</t>
  </si>
  <si>
    <t>ΔG, Hartree</t>
  </si>
  <si>
    <t>ΔΔG, kcal/mol</t>
  </si>
  <si>
    <t>optrot, scaled</t>
  </si>
  <si>
    <t>Population</t>
  </si>
  <si>
    <t>Population, %</t>
  </si>
  <si>
    <r>
      <t>Predicted [</t>
    </r>
    <r>
      <rPr>
        <sz val="18"/>
        <color indexed="8"/>
        <rFont val="Symbol"/>
        <family val="0"/>
      </rPr>
      <t>a</t>
    </r>
    <r>
      <rPr>
        <sz val="18"/>
        <color indexed="8"/>
        <rFont val="Calibri"/>
        <family val="2"/>
      </rPr>
      <t>]</t>
    </r>
    <r>
      <rPr>
        <sz val="11"/>
        <color indexed="8"/>
        <rFont val="Calibri (Body)"/>
        <family val="0"/>
      </rPr>
      <t>589</t>
    </r>
    <r>
      <rPr>
        <sz val="11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=</t>
    </r>
  </si>
  <si>
    <t>sums =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</si>
</sst>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"/>
    <numFmt numFmtId="178" formatCode="0.0000"/>
    <numFmt numFmtId="179" formatCode="0.0"/>
    <numFmt numFmtId="180" formatCode="0.00000000000"/>
    <numFmt numFmtId="181" formatCode="\“\T\r\ue\”;\“\T\r\ue\”;\“\F\a\lse\”"/>
    <numFmt numFmtId="182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8"/>
      <color indexed="8"/>
      <name val="Symbol"/>
      <family val="0"/>
    </font>
    <font>
      <b/>
      <sz val="18"/>
      <color indexed="10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 (Body)"/>
      <family val="0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8"/>
      <color rgb="FF000000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3" fillId="0" borderId="0" xfId="57" applyFont="1" applyAlignment="1">
      <alignment horizontal="center"/>
      <protection/>
    </xf>
    <xf numFmtId="175" fontId="23" fillId="0" borderId="0" xfId="57" applyNumberFormat="1" applyFont="1" applyAlignment="1">
      <alignment horizontal="center"/>
      <protection/>
    </xf>
    <xf numFmtId="178" fontId="23" fillId="0" borderId="0" xfId="57" applyNumberFormat="1" applyFont="1" applyAlignment="1">
      <alignment horizontal="center"/>
      <protection/>
    </xf>
    <xf numFmtId="177" fontId="23" fillId="0" borderId="0" xfId="57" applyNumberFormat="1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3" fillId="0" borderId="0" xfId="57" applyFont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0" fontId="27" fillId="0" borderId="0" xfId="57" applyFont="1" applyAlignment="1">
      <alignment horizontal="center"/>
      <protection/>
    </xf>
    <xf numFmtId="0" fontId="27" fillId="0" borderId="0" xfId="57" applyFont="1" applyFill="1" applyAlignment="1">
      <alignment horizontal="center"/>
      <protection/>
    </xf>
    <xf numFmtId="0" fontId="54" fillId="0" borderId="0" xfId="0" applyFont="1" applyAlignment="1">
      <alignment horizontal="center"/>
    </xf>
    <xf numFmtId="178" fontId="55" fillId="0" borderId="0" xfId="0" applyNumberFormat="1" applyFont="1" applyAlignment="1">
      <alignment/>
    </xf>
    <xf numFmtId="178" fontId="23" fillId="0" borderId="0" xfId="57" applyNumberFormat="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rmalny 2 2" xfId="58"/>
    <cellStyle name="Normalny 2 2 2" xfId="59"/>
    <cellStyle name="Normalny 2 2 2 2" xfId="60"/>
    <cellStyle name="Normalny 2 3" xfId="61"/>
    <cellStyle name="Normalny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11" sqref="B11"/>
    </sheetView>
  </sheetViews>
  <sheetFormatPr defaultColWidth="8.796875" defaultRowHeight="14.25"/>
  <cols>
    <col min="1" max="1" width="14.69921875" style="0" customWidth="1"/>
    <col min="2" max="2" width="18.5" style="0" customWidth="1"/>
    <col min="3" max="3" width="16.69921875" style="0" customWidth="1"/>
    <col min="4" max="4" width="11.5" style="0" customWidth="1"/>
    <col min="5" max="5" width="19.296875" style="0" customWidth="1"/>
    <col min="6" max="6" width="15" style="0" customWidth="1"/>
    <col min="7" max="7" width="23.69921875" style="0" customWidth="1"/>
    <col min="8" max="8" width="18.796875" style="0" customWidth="1"/>
    <col min="9" max="9" width="26.5" style="0" customWidth="1"/>
  </cols>
  <sheetData>
    <row r="1" spans="1:11" ht="21">
      <c r="A1" s="13" t="s">
        <v>6</v>
      </c>
      <c r="B1" s="13" t="s">
        <v>7</v>
      </c>
      <c r="C1" s="13" t="s">
        <v>8</v>
      </c>
      <c r="D1" s="13" t="s">
        <v>0</v>
      </c>
      <c r="E1" s="13" t="s">
        <v>4</v>
      </c>
      <c r="F1" s="13" t="s">
        <v>10</v>
      </c>
      <c r="G1" s="14" t="s">
        <v>5</v>
      </c>
      <c r="H1" s="15" t="s">
        <v>9</v>
      </c>
      <c r="I1" s="15" t="s">
        <v>11</v>
      </c>
      <c r="J1" s="2"/>
      <c r="K1" s="1"/>
    </row>
    <row r="2" spans="1:11" ht="24">
      <c r="A2" s="3">
        <v>1</v>
      </c>
      <c r="B2" s="4">
        <v>-233.689769</v>
      </c>
      <c r="C2" s="5">
        <f>-(MIN($B$2:$B$5)-B2)*627.5</f>
        <v>0.03137499999212423</v>
      </c>
      <c r="D2" s="6">
        <f>C2*1000/$B$13</f>
        <v>0.05298675626780053</v>
      </c>
      <c r="E2" s="5">
        <f>1/EXP(D2)</f>
        <v>0.9483925726563786</v>
      </c>
      <c r="F2" s="5">
        <f>E2/$E$9</f>
        <v>0.2116121012198354</v>
      </c>
      <c r="G2" s="7">
        <v>-72.48</v>
      </c>
      <c r="H2" s="8">
        <f>F2*G2</f>
        <v>-15.33764509641367</v>
      </c>
      <c r="I2" s="10">
        <f>F2*100</f>
        <v>21.16121012198354</v>
      </c>
      <c r="J2" s="2"/>
      <c r="K2" s="1"/>
    </row>
    <row r="3" spans="1:11" ht="24">
      <c r="A3" s="3">
        <v>2</v>
      </c>
      <c r="B3" s="4">
        <v>-233.689819</v>
      </c>
      <c r="C3" s="5">
        <f aca="true" t="shared" si="0" ref="C3:C8">-(MIN($B$2:$B$5)-B3)*627.5</f>
        <v>0</v>
      </c>
      <c r="D3" s="6">
        <f aca="true" t="shared" si="1" ref="D3:D8">C3*1000/$B$13</f>
        <v>0</v>
      </c>
      <c r="E3" s="5">
        <f aca="true" t="shared" si="2" ref="E3:E8">1/EXP(D3)</f>
        <v>1</v>
      </c>
      <c r="F3" s="5">
        <f aca="true" t="shared" si="3" ref="F3:F8">E3/$E$9</f>
        <v>0.22312711773683055</v>
      </c>
      <c r="G3" s="7">
        <v>-35.38</v>
      </c>
      <c r="H3" s="8">
        <f aca="true" t="shared" si="4" ref="H3:H8">F3*G3</f>
        <v>-7.894237425529066</v>
      </c>
      <c r="I3" s="10">
        <f aca="true" t="shared" si="5" ref="I3:I9">F3*100</f>
        <v>22.312711773683056</v>
      </c>
      <c r="J3" s="2"/>
      <c r="K3" s="1"/>
    </row>
    <row r="4" spans="1:11" ht="24">
      <c r="A4" s="3">
        <v>3</v>
      </c>
      <c r="B4" s="4">
        <v>-233.689719</v>
      </c>
      <c r="C4" s="5">
        <f t="shared" si="0"/>
        <v>0.06275000000208308</v>
      </c>
      <c r="D4" s="6">
        <f t="shared" si="1"/>
        <v>0.10597351256572055</v>
      </c>
      <c r="E4" s="5">
        <f t="shared" si="2"/>
        <v>0.899448471842693</v>
      </c>
      <c r="F4" s="5">
        <f t="shared" si="3"/>
        <v>0.2006913450750569</v>
      </c>
      <c r="G4" s="7">
        <v>14.08</v>
      </c>
      <c r="H4" s="8">
        <f t="shared" si="4"/>
        <v>2.8257341386568013</v>
      </c>
      <c r="I4" s="10">
        <f t="shared" si="5"/>
        <v>20.06913450750569</v>
      </c>
      <c r="J4" s="2"/>
      <c r="K4" s="1"/>
    </row>
    <row r="5" spans="1:11" ht="24">
      <c r="A5" s="3">
        <v>4</v>
      </c>
      <c r="B5" s="4">
        <v>-233.689346</v>
      </c>
      <c r="C5" s="5">
        <f t="shared" si="0"/>
        <v>0.29680749999968725</v>
      </c>
      <c r="D5" s="6">
        <f t="shared" si="1"/>
        <v>0.5012547144186901</v>
      </c>
      <c r="E5" s="5">
        <f t="shared" si="2"/>
        <v>0.6057701141820138</v>
      </c>
      <c r="F5" s="5">
        <f t="shared" si="3"/>
        <v>0.13516373958854347</v>
      </c>
      <c r="G5" s="7">
        <v>76.56</v>
      </c>
      <c r="H5" s="8">
        <f t="shared" si="4"/>
        <v>10.348135902898889</v>
      </c>
      <c r="I5" s="10">
        <f t="shared" si="5"/>
        <v>13.516373958854347</v>
      </c>
      <c r="J5" s="2"/>
      <c r="K5" s="1"/>
    </row>
    <row r="6" spans="1:11" ht="24">
      <c r="A6" s="3">
        <v>5</v>
      </c>
      <c r="B6" s="7">
        <v>-233.689343</v>
      </c>
      <c r="C6" s="5">
        <f t="shared" si="0"/>
        <v>0.2986899999949344</v>
      </c>
      <c r="D6" s="6">
        <f t="shared" si="1"/>
        <v>0.5044339197875294</v>
      </c>
      <c r="E6" s="5">
        <f t="shared" si="2"/>
        <v>0.6038473047053713</v>
      </c>
      <c r="F6" s="5">
        <f t="shared" si="3"/>
        <v>0.1347347086520632</v>
      </c>
      <c r="G6" s="7">
        <v>20.46</v>
      </c>
      <c r="H6" s="8">
        <f t="shared" si="4"/>
        <v>2.7566721390212128</v>
      </c>
      <c r="I6" s="10">
        <f t="shared" si="5"/>
        <v>13.47347086520632</v>
      </c>
      <c r="J6" s="2"/>
      <c r="K6" s="1"/>
    </row>
    <row r="7" spans="1:11" ht="24">
      <c r="A7" s="3">
        <v>6</v>
      </c>
      <c r="B7" s="7">
        <v>-233.688502</v>
      </c>
      <c r="C7" s="5">
        <f t="shared" si="0"/>
        <v>0.8264175000001472</v>
      </c>
      <c r="D7" s="6">
        <f t="shared" si="1"/>
        <v>1.3956711604444567</v>
      </c>
      <c r="E7" s="5">
        <f t="shared" si="2"/>
        <v>0.24766675644288527</v>
      </c>
      <c r="F7" s="5">
        <f t="shared" si="3"/>
        <v>0.0552611695243306</v>
      </c>
      <c r="G7" s="8">
        <v>54.82</v>
      </c>
      <c r="H7" s="8">
        <f t="shared" si="4"/>
        <v>3.0294173133238034</v>
      </c>
      <c r="I7" s="10">
        <f t="shared" si="5"/>
        <v>5.52611695243306</v>
      </c>
      <c r="J7" s="2"/>
      <c r="K7" s="1"/>
    </row>
    <row r="8" spans="1:11" ht="24">
      <c r="A8" s="3">
        <v>7</v>
      </c>
      <c r="B8" s="7">
        <v>-233.688183</v>
      </c>
      <c r="C8" s="5">
        <f t="shared" si="0"/>
        <v>1.0265899999941297</v>
      </c>
      <c r="D8" s="6">
        <f t="shared" si="1"/>
        <v>1.7337266655077206</v>
      </c>
      <c r="E8" s="5">
        <f t="shared" si="2"/>
        <v>0.17662495981246976</v>
      </c>
      <c r="F8" s="5">
        <f t="shared" si="3"/>
        <v>0.03940981820333991</v>
      </c>
      <c r="G8" s="7">
        <v>-0.57</v>
      </c>
      <c r="H8" s="8">
        <f t="shared" si="4"/>
        <v>-0.022463596375903745</v>
      </c>
      <c r="I8" s="10">
        <f t="shared" si="5"/>
        <v>3.940981820333991</v>
      </c>
      <c r="J8" s="2"/>
      <c r="K8" s="1"/>
    </row>
    <row r="9" spans="1:11" ht="24">
      <c r="A9" s="9"/>
      <c r="B9" s="9"/>
      <c r="C9" s="9"/>
      <c r="D9" s="3" t="s">
        <v>13</v>
      </c>
      <c r="E9" s="5">
        <f>SUM(E2:E8)</f>
        <v>4.4817501796418115</v>
      </c>
      <c r="F9" s="17">
        <f>SUM(F2:F8)</f>
        <v>0.9999999999999999</v>
      </c>
      <c r="G9" s="10"/>
      <c r="H9" s="10"/>
      <c r="I9" s="10">
        <f>SUM(I2:I8)</f>
        <v>100</v>
      </c>
      <c r="J9" s="2"/>
      <c r="K9" s="1"/>
    </row>
    <row r="10" spans="1:11" ht="24">
      <c r="A10" s="9"/>
      <c r="B10" s="9"/>
      <c r="C10" s="9"/>
      <c r="D10" s="9"/>
      <c r="E10" s="9"/>
      <c r="F10" s="5"/>
      <c r="G10" s="10" t="s">
        <v>12</v>
      </c>
      <c r="H10" s="11">
        <f>SUM(H2:H8)</f>
        <v>-4.294386624417934</v>
      </c>
      <c r="I10" s="16"/>
      <c r="J10" s="2"/>
      <c r="K10" s="1"/>
    </row>
    <row r="11" spans="1:11" ht="24">
      <c r="A11" s="10" t="s">
        <v>1</v>
      </c>
      <c r="B11" s="12">
        <v>298.17</v>
      </c>
      <c r="C11" s="10"/>
      <c r="D11" s="10"/>
      <c r="E11" s="10"/>
      <c r="F11" s="10"/>
      <c r="G11" s="10"/>
      <c r="H11" s="10"/>
      <c r="I11" s="2"/>
      <c r="J11" s="2"/>
      <c r="K11" s="1"/>
    </row>
    <row r="12" spans="1:11" ht="24">
      <c r="A12" s="10" t="s">
        <v>2</v>
      </c>
      <c r="B12" s="10">
        <v>1.9858775</v>
      </c>
      <c r="C12" s="10"/>
      <c r="D12" s="10"/>
      <c r="E12" s="10"/>
      <c r="F12" s="10"/>
      <c r="G12" s="10"/>
      <c r="H12" s="10"/>
      <c r="I12" s="2"/>
      <c r="J12" s="2"/>
      <c r="K12" s="1"/>
    </row>
    <row r="13" spans="1:11" ht="24">
      <c r="A13" s="10" t="s">
        <v>3</v>
      </c>
      <c r="B13" s="10">
        <f>B11*B12</f>
        <v>592.129094175</v>
      </c>
      <c r="C13" s="10"/>
      <c r="D13" s="10"/>
      <c r="E13" s="10"/>
      <c r="F13" s="10"/>
      <c r="G13" s="10"/>
      <c r="H13" s="10"/>
      <c r="I13" s="2"/>
      <c r="J13" s="2"/>
      <c r="K13" s="1"/>
    </row>
    <row r="14" spans="1:11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</row>
    <row r="15" spans="1:11" ht="18.75">
      <c r="A15" s="1"/>
      <c r="B15" s="1"/>
      <c r="C15" s="1"/>
      <c r="D15" s="1"/>
      <c r="E15" s="1"/>
      <c r="F15" s="1"/>
      <c r="G15" s="1"/>
      <c r="H15" s="1"/>
      <c r="I15" s="2"/>
      <c r="J15" s="2"/>
      <c r="K15" s="1"/>
    </row>
    <row r="16" spans="1:11" ht="18.75">
      <c r="A16" s="1"/>
      <c r="B16" s="1"/>
      <c r="C16" s="1"/>
      <c r="D16" s="1"/>
      <c r="E16" s="1"/>
      <c r="F16" s="1"/>
      <c r="G16" s="1"/>
      <c r="H16" s="1"/>
      <c r="I16" s="2"/>
      <c r="J16" s="2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9:11" ht="15">
      <c r="I19" s="1"/>
      <c r="J19" s="1"/>
      <c r="K19" s="1"/>
    </row>
    <row r="20" spans="9:11" ht="15">
      <c r="I20" s="1"/>
      <c r="J20" s="1"/>
      <c r="K20" s="1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Uniwersytet Łódzki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Nazarski Ryszard</dc:creator>
  <cp:keywords/>
  <dc:description/>
  <cp:lastModifiedBy>Henry Rzepa</cp:lastModifiedBy>
  <dcterms:created xsi:type="dcterms:W3CDTF">2015-10-14T17:29:18Z</dcterms:created>
  <dcterms:modified xsi:type="dcterms:W3CDTF">2019-12-24T07:33:49Z</dcterms:modified>
  <cp:category/>
  <cp:version/>
  <cp:contentType/>
  <cp:contentStatus/>
</cp:coreProperties>
</file>