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in\OneDrive\Documents\Papers\Chemical photoswitching\graphics\"/>
    </mc:Choice>
  </mc:AlternateContent>
  <xr:revisionPtr revIDLastSave="0" documentId="13_ncr:1_{152AD45E-6340-402E-A19E-AA7189C4B40D}" xr6:coauthVersionLast="36" xr6:coauthVersionMax="36" xr10:uidLastSave="{00000000-0000-0000-0000-000000000000}"/>
  <bookViews>
    <workbookView xWindow="0" yWindow="0" windowWidth="17256" windowHeight="5640" xr2:uid="{CEE00629-51E2-427F-A1AA-9D671E7B36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F46" i="1" l="1"/>
  <c r="G46" i="1" s="1"/>
  <c r="C24" i="1"/>
  <c r="F45" i="1" l="1"/>
  <c r="G45" i="1" s="1"/>
  <c r="F44" i="1"/>
  <c r="G44" i="1" s="1"/>
  <c r="F43" i="1"/>
  <c r="G43" i="1" s="1"/>
  <c r="C23" i="1"/>
  <c r="C22" i="1"/>
  <c r="C21" i="1"/>
  <c r="F42" i="1" l="1"/>
  <c r="G42" i="1" s="1"/>
  <c r="F41" i="1"/>
  <c r="G41" i="1"/>
  <c r="C20" i="1"/>
  <c r="F40" i="1" l="1"/>
  <c r="G40" i="1" s="1"/>
  <c r="F39" i="1"/>
  <c r="G39" i="1" s="1"/>
  <c r="F38" i="1"/>
  <c r="G38" i="1" s="1"/>
  <c r="F37" i="1"/>
  <c r="G37" i="1"/>
  <c r="C18" i="1"/>
  <c r="C19" i="1"/>
  <c r="F29" i="1" l="1"/>
  <c r="G29" i="1" s="1"/>
  <c r="F36" i="1"/>
  <c r="F35" i="1"/>
  <c r="F34" i="1"/>
  <c r="F33" i="1"/>
  <c r="F32" i="1"/>
  <c r="F31" i="1"/>
  <c r="F30" i="1"/>
  <c r="G30" i="1" s="1"/>
  <c r="C17" i="1"/>
  <c r="C16" i="1"/>
  <c r="C15" i="1"/>
  <c r="G31" i="1" l="1"/>
  <c r="G32" i="1"/>
  <c r="G35" i="1"/>
  <c r="G34" i="1"/>
  <c r="G36" i="1"/>
  <c r="G33" i="1"/>
  <c r="F28" i="1" l="1"/>
  <c r="C14" i="1"/>
  <c r="C13" i="1" l="1"/>
  <c r="C12" i="1" l="1"/>
  <c r="C11" i="1"/>
  <c r="C10" i="1"/>
  <c r="C9" i="1"/>
  <c r="C8" i="1"/>
  <c r="C7" i="1"/>
  <c r="C6" i="1"/>
  <c r="C5" i="1"/>
  <c r="C4" i="1"/>
  <c r="G28" i="1" l="1"/>
</calcChain>
</file>

<file path=xl/sharedStrings.xml><?xml version="1.0" encoding="utf-8"?>
<sst xmlns="http://schemas.openxmlformats.org/spreadsheetml/2006/main" count="16" uniqueCount="12">
  <si>
    <t>No acid</t>
  </si>
  <si>
    <t>time/days</t>
  </si>
  <si>
    <t>time/hours</t>
  </si>
  <si>
    <r>
      <t xml:space="preserve">conc </t>
    </r>
    <r>
      <rPr>
        <i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>-isomer</t>
    </r>
  </si>
  <si>
    <t>Azobenzene</t>
  </si>
  <si>
    <t>ln(conc Z-isomer)</t>
  </si>
  <si>
    <r>
      <t xml:space="preserve">ln(conc </t>
    </r>
    <r>
      <rPr>
        <i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>-isomer)</t>
    </r>
  </si>
  <si>
    <t>Chloroacetic acid</t>
  </si>
  <si>
    <t>(first order)</t>
  </si>
  <si>
    <t>(second order)</t>
  </si>
  <si>
    <t>1/(conc Z-isomer)</t>
  </si>
  <si>
    <t>Trifluoroacetic acid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</si>
</sst>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7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No acid</a:t>
            </a:r>
            <a:endParaRPr lang="en-GB" sz="7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46204655187332355"/>
          <c:y val="1.004072280029830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4895833333333"/>
          <c:y val="0.20025787037037038"/>
          <c:w val="0.81440659722222219"/>
          <c:h val="0.738836574074074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12700">
                <a:solidFill>
                  <a:srgbClr val="7030A0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7030A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2700" cap="rnd">
                <a:noFill/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3664480401488274"/>
                  <c:y val="4.898969343800664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5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Sheet1!$B$4:$B$24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2.5</c:v>
                </c:pt>
                <c:pt idx="3">
                  <c:v>5</c:v>
                </c:pt>
                <c:pt idx="4">
                  <c:v>10</c:v>
                </c:pt>
                <c:pt idx="5">
                  <c:v>14</c:v>
                </c:pt>
                <c:pt idx="6">
                  <c:v>18</c:v>
                </c:pt>
                <c:pt idx="7">
                  <c:v>20</c:v>
                </c:pt>
                <c:pt idx="8">
                  <c:v>21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29</c:v>
                </c:pt>
                <c:pt idx="13">
                  <c:v>32</c:v>
                </c:pt>
                <c:pt idx="14">
                  <c:v>37</c:v>
                </c:pt>
                <c:pt idx="15">
                  <c:v>41</c:v>
                </c:pt>
                <c:pt idx="16">
                  <c:v>47</c:v>
                </c:pt>
                <c:pt idx="17">
                  <c:v>50</c:v>
                </c:pt>
                <c:pt idx="18">
                  <c:v>54</c:v>
                </c:pt>
                <c:pt idx="19">
                  <c:v>57</c:v>
                </c:pt>
                <c:pt idx="20">
                  <c:v>62</c:v>
                </c:pt>
              </c:numCache>
            </c:numRef>
          </c:xVal>
          <c:yVal>
            <c:numRef>
              <c:f>Sheet1!$C$4:$C$24</c:f>
              <c:numCache>
                <c:formatCode>General</c:formatCode>
                <c:ptCount val="21"/>
                <c:pt idx="0">
                  <c:v>-4.1354165879975655</c:v>
                </c:pt>
                <c:pt idx="1">
                  <c:v>-4.1867098823851157</c:v>
                </c:pt>
                <c:pt idx="2">
                  <c:v>-4.2407771036553914</c:v>
                </c:pt>
                <c:pt idx="3">
                  <c:v>-4.3177381447915195</c:v>
                </c:pt>
                <c:pt idx="4">
                  <c:v>-4.492091531936298</c:v>
                </c:pt>
                <c:pt idx="5">
                  <c:v>-4.646242211763556</c:v>
                </c:pt>
                <c:pt idx="6">
                  <c:v>-4.7640252474199389</c:v>
                </c:pt>
                <c:pt idx="7">
                  <c:v>-4.8624653202331922</c:v>
                </c:pt>
                <c:pt idx="8">
                  <c:v>-4.8975566400444617</c:v>
                </c:pt>
                <c:pt idx="9">
                  <c:v>-5.0108853253514649</c:v>
                </c:pt>
                <c:pt idx="10">
                  <c:v>-5.0517073198717206</c:v>
                </c:pt>
                <c:pt idx="11">
                  <c:v>-5.0517073198717206</c:v>
                </c:pt>
                <c:pt idx="12">
                  <c:v>-5.1387186968613499</c:v>
                </c:pt>
                <c:pt idx="13">
                  <c:v>-5.2340288766656746</c:v>
                </c:pt>
                <c:pt idx="14">
                  <c:v>-5.3965478061634498</c:v>
                </c:pt>
                <c:pt idx="15">
                  <c:v>-5.5217109491174554</c:v>
                </c:pt>
                <c:pt idx="16">
                  <c:v>-5.744854500431666</c:v>
                </c:pt>
                <c:pt idx="17">
                  <c:v>-5.8318658774212953</c:v>
                </c:pt>
                <c:pt idx="18">
                  <c:v>-6.0325365728834468</c:v>
                </c:pt>
                <c:pt idx="19">
                  <c:v>-6.1503196085398297</c:v>
                </c:pt>
                <c:pt idx="20">
                  <c:v>-6.2838510011643525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E0D-4D27-B9E3-4DA4D36C8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189736"/>
        <c:axId val="502190064"/>
      </c:scatterChart>
      <c:valAx>
        <c:axId val="50218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7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/ days</a:t>
                </a:r>
              </a:p>
            </c:rich>
          </c:tx>
          <c:layout>
            <c:manualLayout>
              <c:xMode val="edge"/>
              <c:yMode val="edge"/>
              <c:x val="0.45692222222222229"/>
              <c:y val="7.96930555555555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2190064"/>
        <c:crosses val="autoZero"/>
        <c:crossBetween val="midCat"/>
      </c:valAx>
      <c:valAx>
        <c:axId val="502190064"/>
        <c:scaling>
          <c:orientation val="minMax"/>
          <c:max val="-4"/>
          <c:min val="-6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7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ln(</a:t>
                </a:r>
                <a:r>
                  <a:rPr lang="en-GB" sz="700" i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Z</a:t>
                </a:r>
                <a:r>
                  <a:rPr lang="en-GB" sz="700" i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-azobenzene</a:t>
                </a:r>
                <a:r>
                  <a:rPr lang="en-GB" i="0">
                    <a:solidFill>
                      <a:schemeClr val="tx1"/>
                    </a:solidFill>
                  </a:rPr>
                  <a:t>)</a:t>
                </a:r>
                <a:endParaRPr lang="en-GB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4871527777777758E-3"/>
              <c:y val="0.359468981481481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2189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7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Chloroacetic Acid</a:t>
            </a:r>
            <a:endParaRPr lang="en-GB" sz="7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9166675311831078"/>
          <c:y val="1.004072280029830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4895833333333"/>
          <c:y val="0.20025787037037038"/>
          <c:w val="0.81440659722222219"/>
          <c:h val="0.738836574074074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12700">
                <a:solidFill>
                  <a:srgbClr val="7030A0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2700" cap="rnd" cmpd="sng">
                <a:solidFill>
                  <a:srgbClr val="7030A0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3092133246190085"/>
                  <c:y val="4.992130689370431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5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Sheet1!$E$28:$E$46</c:f>
              <c:numCache>
                <c:formatCode>General</c:formatCode>
                <c:ptCount val="19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10</c:v>
                </c:pt>
                <c:pt idx="9">
                  <c:v>11</c:v>
                </c:pt>
                <c:pt idx="10">
                  <c:v>14</c:v>
                </c:pt>
                <c:pt idx="11">
                  <c:v>15</c:v>
                </c:pt>
                <c:pt idx="12">
                  <c:v>19</c:v>
                </c:pt>
                <c:pt idx="13">
                  <c:v>21</c:v>
                </c:pt>
                <c:pt idx="14">
                  <c:v>25</c:v>
                </c:pt>
                <c:pt idx="15">
                  <c:v>28</c:v>
                </c:pt>
                <c:pt idx="16">
                  <c:v>32</c:v>
                </c:pt>
                <c:pt idx="17">
                  <c:v>35</c:v>
                </c:pt>
                <c:pt idx="18">
                  <c:v>40</c:v>
                </c:pt>
              </c:numCache>
            </c:numRef>
          </c:xVal>
          <c:yVal>
            <c:numRef>
              <c:f>Sheet1!$G$28:$G$46</c:f>
              <c:numCache>
                <c:formatCode>General</c:formatCode>
                <c:ptCount val="19"/>
                <c:pt idx="0">
                  <c:v>-4.1188872860463546</c:v>
                </c:pt>
                <c:pt idx="1">
                  <c:v>-4.1693181396732468</c:v>
                </c:pt>
                <c:pt idx="2">
                  <c:v>-4.2594692366675435</c:v>
                </c:pt>
                <c:pt idx="3">
                  <c:v>-4.2979355174953398</c:v>
                </c:pt>
                <c:pt idx="4">
                  <c:v>-4.3177381447915195</c:v>
                </c:pt>
                <c:pt idx="5">
                  <c:v>-4.3585601393117752</c:v>
                </c:pt>
                <c:pt idx="6">
                  <c:v>-4.4011197537305708</c:v>
                </c:pt>
                <c:pt idx="7">
                  <c:v>-4.4455715163014045</c:v>
                </c:pt>
                <c:pt idx="8">
                  <c:v>-4.516189083515358</c:v>
                </c:pt>
                <c:pt idx="9">
                  <c:v>-4.5661995040900196</c:v>
                </c:pt>
                <c:pt idx="10">
                  <c:v>-4.674413088730252</c:v>
                </c:pt>
                <c:pt idx="11">
                  <c:v>-4.7034006256035044</c:v>
                </c:pt>
                <c:pt idx="12">
                  <c:v>-4.82856376855751</c:v>
                </c:pt>
                <c:pt idx="13">
                  <c:v>-4.8975566400444617</c:v>
                </c:pt>
                <c:pt idx="14">
                  <c:v>-5.0517073198717206</c:v>
                </c:pt>
                <c:pt idx="15">
                  <c:v>-5.1852387124962425</c:v>
                </c:pt>
                <c:pt idx="16">
                  <c:v>-5.2853221710532257</c:v>
                </c:pt>
                <c:pt idx="17">
                  <c:v>-5.3965478061634498</c:v>
                </c:pt>
                <c:pt idx="18">
                  <c:v>-5.5907038206044071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E21-4529-BBC0-B6511F72C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189736"/>
        <c:axId val="502190064"/>
      </c:scatterChart>
      <c:valAx>
        <c:axId val="50218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7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/ days</a:t>
                </a:r>
              </a:p>
            </c:rich>
          </c:tx>
          <c:layout>
            <c:manualLayout>
              <c:xMode val="edge"/>
              <c:yMode val="edge"/>
              <c:x val="0.45692222222222229"/>
              <c:y val="7.96930555555555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2190064"/>
        <c:crosses val="autoZero"/>
        <c:crossBetween val="midCat"/>
      </c:valAx>
      <c:valAx>
        <c:axId val="502190064"/>
        <c:scaling>
          <c:orientation val="minMax"/>
          <c:max val="-4"/>
          <c:min val="-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7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ln(</a:t>
                </a:r>
                <a:r>
                  <a:rPr lang="en-GB" sz="700" i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Z</a:t>
                </a:r>
                <a:r>
                  <a:rPr lang="en-GB" sz="700" i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-azobenzene</a:t>
                </a:r>
                <a:r>
                  <a:rPr lang="en-GB" i="0">
                    <a:solidFill>
                      <a:schemeClr val="tx1"/>
                    </a:solidFill>
                  </a:rPr>
                  <a:t>)</a:t>
                </a:r>
                <a:endParaRPr lang="en-GB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4871527777777758E-3"/>
              <c:y val="0.359468981481481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2189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7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Trifluoroacetic Acid</a:t>
            </a:r>
            <a:r>
              <a:rPr lang="de-DE" sz="600" b="0" i="0" u="none" strike="noStrike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**</a:t>
            </a:r>
            <a:endParaRPr lang="en-GB" sz="7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8749568101120768"/>
          <c:y val="1.004336380916219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4895833333333"/>
          <c:y val="0.20025787037037038"/>
          <c:w val="0.81440659722222219"/>
          <c:h val="0.738836574074074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12700">
                <a:solidFill>
                  <a:srgbClr val="7030A0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7030A0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1665315264478379"/>
                  <c:y val="3.6698794009172843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50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y = -0.0038x - 4.1289</a:t>
                    </a:r>
                    <a:endParaRPr lang="en-US" sz="500">
                      <a:solidFill>
                        <a:schemeClr val="tx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Sheet1!$P$9:$P$21</c:f>
              <c:numCache>
                <c:formatCode>General</c:formatCode>
                <c:ptCount val="13"/>
                <c:pt idx="0">
                  <c:v>0</c:v>
                </c:pt>
                <c:pt idx="1">
                  <c:v>6</c:v>
                </c:pt>
                <c:pt idx="2">
                  <c:v>25</c:v>
                </c:pt>
                <c:pt idx="3">
                  <c:v>40</c:v>
                </c:pt>
                <c:pt idx="4">
                  <c:v>60</c:v>
                </c:pt>
                <c:pt idx="5">
                  <c:v>75</c:v>
                </c:pt>
                <c:pt idx="6">
                  <c:v>110</c:v>
                </c:pt>
                <c:pt idx="7">
                  <c:v>140</c:v>
                </c:pt>
                <c:pt idx="8">
                  <c:v>165</c:v>
                </c:pt>
                <c:pt idx="9">
                  <c:v>195</c:v>
                </c:pt>
                <c:pt idx="10">
                  <c:v>235</c:v>
                </c:pt>
                <c:pt idx="11">
                  <c:v>290</c:v>
                </c:pt>
                <c:pt idx="12">
                  <c:v>320</c:v>
                </c:pt>
              </c:numCache>
            </c:numRef>
          </c:xVal>
          <c:yVal>
            <c:numRef>
              <c:f>Sheet1!$Q$9:$Q$21</c:f>
              <c:numCache>
                <c:formatCode>General</c:formatCode>
                <c:ptCount val="13"/>
                <c:pt idx="0">
                  <c:v>-4.0248434998859954</c:v>
                </c:pt>
                <c:pt idx="1">
                  <c:v>-4.0864013928854295</c:v>
                </c:pt>
                <c:pt idx="2">
                  <c:v>-4.2041844285418124</c:v>
                </c:pt>
                <c:pt idx="3">
                  <c:v>-4.2782924006955341</c:v>
                </c:pt>
                <c:pt idx="4">
                  <c:v>-4.3793885175669036</c:v>
                </c:pt>
                <c:pt idx="5">
                  <c:v>-4.4453464853587006</c:v>
                </c:pt>
                <c:pt idx="6">
                  <c:v>-4.6186182066327373</c:v>
                </c:pt>
                <c:pt idx="7">
                  <c:v>-4.7330285578104814</c:v>
                </c:pt>
                <c:pt idx="8">
                  <c:v>-4.8283387376148061</c:v>
                </c:pt>
                <c:pt idx="9">
                  <c:v>-4.9336992532726329</c:v>
                </c:pt>
                <c:pt idx="10">
                  <c:v>-5.0514822889290159</c:v>
                </c:pt>
                <c:pt idx="11">
                  <c:v>-5.1850136815535386</c:v>
                </c:pt>
                <c:pt idx="12">
                  <c:v>-5.2338038457229707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DD-424D-87D4-10EE0F1C7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189736"/>
        <c:axId val="502190064"/>
      </c:scatterChart>
      <c:valAx>
        <c:axId val="50218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7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/ minutes</a:t>
                </a:r>
              </a:p>
            </c:rich>
          </c:tx>
          <c:layout>
            <c:manualLayout>
              <c:xMode val="edge"/>
              <c:yMode val="edge"/>
              <c:x val="0.45692222222222229"/>
              <c:y val="7.96930555555555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2190064"/>
        <c:crosses val="autoZero"/>
        <c:crossBetween val="midCat"/>
      </c:valAx>
      <c:valAx>
        <c:axId val="502190064"/>
        <c:scaling>
          <c:orientation val="minMax"/>
          <c:max val="-3.5"/>
          <c:min val="-5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7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ln(</a:t>
                </a:r>
                <a:r>
                  <a:rPr lang="en-GB" sz="700" i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Z</a:t>
                </a:r>
                <a:r>
                  <a:rPr lang="en-GB" sz="700" i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-azobenzene</a:t>
                </a:r>
                <a:r>
                  <a:rPr lang="en-GB" i="0">
                    <a:solidFill>
                      <a:schemeClr val="tx1"/>
                    </a:solidFill>
                  </a:rPr>
                  <a:t>)</a:t>
                </a:r>
                <a:endParaRPr lang="en-GB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4871527777777758E-3"/>
              <c:y val="0.359468981481481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2189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136013</xdr:colOff>
      <xdr:row>5</xdr:row>
      <xdr:rowOff>41754</xdr:rowOff>
    </xdr:from>
    <xdr:to>
      <xdr:col>6</xdr:col>
      <xdr:colOff>533401</xdr:colOff>
      <xdr:row>16</xdr:row>
      <xdr:rowOff>100304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34D93AE-BE08-43D3-A402-4B450E369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137682</xdr:colOff>
      <xdr:row>27</xdr:row>
      <xdr:rowOff>106366</xdr:rowOff>
    </xdr:from>
    <xdr:to>
      <xdr:col>11</xdr:col>
      <xdr:colOff>607773</xdr:colOff>
      <xdr:row>38</xdr:row>
      <xdr:rowOff>164917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437927B-C06D-4DD5-94B4-6E5A4D5E8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8246</xdr:colOff>
      <xdr:row>8</xdr:row>
      <xdr:rowOff>31837</xdr:rowOff>
    </xdr:from>
    <xdr:to>
      <xdr:col>22</xdr:col>
      <xdr:colOff>470448</xdr:colOff>
      <xdr:row>19</xdr:row>
      <xdr:rowOff>119667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CBAD734-812B-4924-8F13-3E5F5F753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9A85-73F8-40DD-A118-8A1A1F9B0668}">
  <dimension ref="A1:R46"/>
  <sheetViews>
    <sheetView tabSelected="1" topLeftCell="C1" zoomScaleNormal="100" workbookViewId="0">
      <selection activeCell="S26" sqref="S26"/>
    </sheetView>
  </sheetViews>
  <sheetFormatPr defaultRowHeight="14.4" x14ac:dyDescent="0.3"/>
  <cols>
    <col min="1" max="1" width="12.77734375" bestFit="1" customWidth="1"/>
    <col min="2" max="2" width="9.109375" bestFit="1" customWidth="1"/>
    <col min="3" max="3" width="15.109375" bestFit="1" customWidth="1"/>
    <col min="4" max="4" width="15.109375" style="2" customWidth="1"/>
    <col min="6" max="6" width="12.44140625" bestFit="1" customWidth="1"/>
    <col min="7" max="7" width="15.44140625" bestFit="1" customWidth="1"/>
    <col min="15" max="15" width="12.44140625" bestFit="1" customWidth="1"/>
    <col min="16" max="16" width="10" bestFit="1" customWidth="1"/>
    <col min="17" max="17" width="15.109375" bestFit="1" customWidth="1"/>
    <col min="18" max="18" width="15.44140625" bestFit="1" customWidth="1"/>
  </cols>
  <sheetData>
    <row r="1" spans="1:18" s="2" customFormat="1" x14ac:dyDescent="0.3">
      <c r="A1" s="2" t="s">
        <v>4</v>
      </c>
    </row>
    <row r="2" spans="1:18" x14ac:dyDescent="0.3">
      <c r="A2" s="1" t="s">
        <v>0</v>
      </c>
    </row>
    <row r="3" spans="1:18" x14ac:dyDescent="0.3">
      <c r="A3" t="s">
        <v>3</v>
      </c>
      <c r="B3" t="s">
        <v>1</v>
      </c>
      <c r="C3" t="s">
        <v>6</v>
      </c>
    </row>
    <row r="4" spans="1:18" x14ac:dyDescent="0.3">
      <c r="A4">
        <f>0.6*0.02666</f>
        <v>1.5996E-2</v>
      </c>
      <c r="B4">
        <v>0</v>
      </c>
      <c r="C4">
        <f>LN(A4)</f>
        <v>-4.1354165879975655</v>
      </c>
    </row>
    <row r="5" spans="1:18" x14ac:dyDescent="0.3">
      <c r="A5">
        <f>0.57*0.02666</f>
        <v>1.5196199999999998E-2</v>
      </c>
      <c r="B5">
        <v>1</v>
      </c>
      <c r="C5">
        <f t="shared" ref="C5:C16" si="0">LN(A5)</f>
        <v>-4.1867098823851157</v>
      </c>
    </row>
    <row r="6" spans="1:18" x14ac:dyDescent="0.3">
      <c r="A6">
        <f>0.54*0.02666</f>
        <v>1.43964E-2</v>
      </c>
      <c r="B6">
        <v>2.5</v>
      </c>
      <c r="C6">
        <f t="shared" si="0"/>
        <v>-4.2407771036553914</v>
      </c>
    </row>
    <row r="7" spans="1:18" x14ac:dyDescent="0.3">
      <c r="A7">
        <f>0.5*0.02666</f>
        <v>1.333E-2</v>
      </c>
      <c r="B7">
        <v>5</v>
      </c>
      <c r="C7">
        <f t="shared" si="0"/>
        <v>-4.3177381447915195</v>
      </c>
      <c r="O7" s="1" t="s">
        <v>11</v>
      </c>
      <c r="Q7" t="s">
        <v>8</v>
      </c>
      <c r="R7" t="s">
        <v>9</v>
      </c>
    </row>
    <row r="8" spans="1:18" x14ac:dyDescent="0.3">
      <c r="A8">
        <f>0.42*0.02666</f>
        <v>1.1197199999999999E-2</v>
      </c>
      <c r="B8">
        <v>10</v>
      </c>
      <c r="C8">
        <f t="shared" si="0"/>
        <v>-4.492091531936298</v>
      </c>
      <c r="O8" s="2" t="s">
        <v>3</v>
      </c>
      <c r="P8" s="2" t="s">
        <v>2</v>
      </c>
      <c r="Q8" s="2" t="s">
        <v>5</v>
      </c>
      <c r="R8" s="2" t="s">
        <v>10</v>
      </c>
    </row>
    <row r="9" spans="1:18" x14ac:dyDescent="0.3">
      <c r="A9">
        <f>0.36*0.02666</f>
        <v>9.5975999999999995E-3</v>
      </c>
      <c r="B9">
        <v>14</v>
      </c>
      <c r="C9">
        <f t="shared" si="0"/>
        <v>-4.646242211763556</v>
      </c>
      <c r="O9" s="2">
        <v>1.7866219999999999E-2</v>
      </c>
      <c r="P9" s="2">
        <v>0</v>
      </c>
      <c r="Q9" s="2">
        <v>-4.0248434998859954</v>
      </c>
      <c r="R9" s="2">
        <v>55.971548542444907</v>
      </c>
    </row>
    <row r="10" spans="1:18" x14ac:dyDescent="0.3">
      <c r="A10">
        <f>0.32*0.02666</f>
        <v>8.5312000000000009E-3</v>
      </c>
      <c r="B10">
        <v>18</v>
      </c>
      <c r="C10">
        <f t="shared" si="0"/>
        <v>-4.7640252474199389</v>
      </c>
      <c r="O10" s="2">
        <v>1.6799579999999998E-2</v>
      </c>
      <c r="P10" s="2">
        <v>6</v>
      </c>
      <c r="Q10" s="2">
        <v>-4.0864013928854295</v>
      </c>
      <c r="R10" s="2">
        <v>59.525297656250935</v>
      </c>
    </row>
    <row r="11" spans="1:18" x14ac:dyDescent="0.3">
      <c r="A11">
        <f>0.29*0.02666</f>
        <v>7.7313999999999994E-3</v>
      </c>
      <c r="B11">
        <v>20</v>
      </c>
      <c r="C11">
        <f t="shared" si="0"/>
        <v>-4.8624653202331922</v>
      </c>
      <c r="O11" s="2">
        <v>1.493296E-2</v>
      </c>
      <c r="P11" s="2">
        <v>25</v>
      </c>
      <c r="Q11" s="2">
        <v>-4.2041844285418124</v>
      </c>
      <c r="R11" s="2">
        <v>66.965959863282293</v>
      </c>
    </row>
    <row r="12" spans="1:18" x14ac:dyDescent="0.3">
      <c r="A12">
        <f>0.28*0.02666</f>
        <v>7.4648000000000006E-3</v>
      </c>
      <c r="B12">
        <v>21</v>
      </c>
      <c r="C12">
        <f t="shared" si="0"/>
        <v>-4.8975566400444617</v>
      </c>
      <c r="O12" s="2">
        <v>1.386632E-2</v>
      </c>
      <c r="P12" s="2">
        <v>40</v>
      </c>
      <c r="Q12" s="2">
        <v>-4.2782924006955341</v>
      </c>
      <c r="R12" s="2">
        <v>72.11718754507325</v>
      </c>
    </row>
    <row r="13" spans="1:18" x14ac:dyDescent="0.3">
      <c r="A13">
        <f>0.25*0.02666</f>
        <v>6.6649999999999999E-3</v>
      </c>
      <c r="B13">
        <v>25</v>
      </c>
      <c r="C13">
        <f t="shared" si="0"/>
        <v>-5.0108853253514649</v>
      </c>
      <c r="O13" s="2">
        <v>1.2533019999999999E-2</v>
      </c>
      <c r="P13" s="2">
        <v>60</v>
      </c>
      <c r="Q13" s="2">
        <v>-4.3793885175669036</v>
      </c>
      <c r="R13" s="2">
        <v>79.789228773272526</v>
      </c>
    </row>
    <row r="14" spans="1:18" x14ac:dyDescent="0.3">
      <c r="A14">
        <f>0.24*0.02666</f>
        <v>6.3983999999999994E-3</v>
      </c>
      <c r="B14">
        <v>26</v>
      </c>
      <c r="C14">
        <f t="shared" si="0"/>
        <v>-5.0517073198717206</v>
      </c>
      <c r="O14" s="2">
        <v>1.173304E-2</v>
      </c>
      <c r="P14" s="2">
        <v>75</v>
      </c>
      <c r="Q14" s="2">
        <v>-4.4453464853587006</v>
      </c>
      <c r="R14" s="2">
        <v>85.229403462359286</v>
      </c>
    </row>
    <row r="15" spans="1:18" x14ac:dyDescent="0.3">
      <c r="A15">
        <f>0.24*0.02666</f>
        <v>6.3983999999999994E-3</v>
      </c>
      <c r="B15">
        <v>27</v>
      </c>
      <c r="C15">
        <f t="shared" si="0"/>
        <v>-5.0517073198717206</v>
      </c>
      <c r="O15" s="2">
        <v>9.866419999999999E-3</v>
      </c>
      <c r="P15" s="2">
        <v>110</v>
      </c>
      <c r="Q15" s="2">
        <v>-4.6186182066327373</v>
      </c>
      <c r="R15" s="2">
        <v>101.35388519848132</v>
      </c>
    </row>
    <row r="16" spans="1:18" x14ac:dyDescent="0.3">
      <c r="A16">
        <f>0.22*0.02666</f>
        <v>5.8652000000000001E-3</v>
      </c>
      <c r="B16">
        <v>29</v>
      </c>
      <c r="C16">
        <f t="shared" si="0"/>
        <v>-5.1387186968613499</v>
      </c>
      <c r="O16" s="2">
        <v>8.7997800000000001E-3</v>
      </c>
      <c r="P16" s="2">
        <v>140</v>
      </c>
      <c r="Q16" s="2">
        <v>-4.7330285578104814</v>
      </c>
      <c r="R16" s="2">
        <v>113.63920461647905</v>
      </c>
    </row>
    <row r="17" spans="1:18" x14ac:dyDescent="0.3">
      <c r="A17">
        <f>0.2*0.02666</f>
        <v>5.3319999999999999E-3</v>
      </c>
      <c r="B17">
        <v>32</v>
      </c>
      <c r="C17">
        <f>LN(A17)</f>
        <v>-5.2340288766656746</v>
      </c>
      <c r="O17" s="2">
        <v>7.9997999999999996E-3</v>
      </c>
      <c r="P17" s="2">
        <v>165</v>
      </c>
      <c r="Q17" s="2">
        <v>-4.8283387376148061</v>
      </c>
      <c r="R17" s="2">
        <v>125.00312507812696</v>
      </c>
    </row>
    <row r="18" spans="1:18" x14ac:dyDescent="0.3">
      <c r="A18">
        <f>0.17*0.02666</f>
        <v>4.5322000000000001E-3</v>
      </c>
      <c r="B18">
        <v>37</v>
      </c>
      <c r="C18">
        <f>LN(A18)</f>
        <v>-5.3965478061634498</v>
      </c>
      <c r="O18" s="2">
        <v>7.19982E-3</v>
      </c>
      <c r="P18" s="2">
        <v>195</v>
      </c>
      <c r="Q18" s="2">
        <v>-4.9336992532726329</v>
      </c>
      <c r="R18" s="2">
        <v>138.89236119791883</v>
      </c>
    </row>
    <row r="19" spans="1:18" x14ac:dyDescent="0.3">
      <c r="A19">
        <f>0.15*0.02666</f>
        <v>3.999E-3</v>
      </c>
      <c r="B19">
        <v>41</v>
      </c>
      <c r="C19">
        <f>LN(A19)</f>
        <v>-5.5217109491174554</v>
      </c>
      <c r="O19" s="2">
        <v>6.3998399999999995E-3</v>
      </c>
      <c r="P19" s="2">
        <v>235</v>
      </c>
      <c r="Q19" s="2">
        <v>-5.0514822889290159</v>
      </c>
      <c r="R19" s="2">
        <v>156.2539063476587</v>
      </c>
    </row>
    <row r="20" spans="1:18" x14ac:dyDescent="0.3">
      <c r="A20">
        <f>0.12*0.02666</f>
        <v>3.1991999999999997E-3</v>
      </c>
      <c r="B20">
        <v>47</v>
      </c>
      <c r="C20">
        <f>LN(A20)</f>
        <v>-5.744854500431666</v>
      </c>
      <c r="O20" s="2">
        <v>5.5998599999999999E-3</v>
      </c>
      <c r="P20" s="2">
        <v>290</v>
      </c>
      <c r="Q20" s="2">
        <v>-5.1850136815535386</v>
      </c>
      <c r="R20" s="2">
        <v>178.57589296875278</v>
      </c>
    </row>
    <row r="21" spans="1:18" x14ac:dyDescent="0.3">
      <c r="A21">
        <f>0.11*0.02666</f>
        <v>2.9326000000000001E-3</v>
      </c>
      <c r="B21">
        <v>50</v>
      </c>
      <c r="C21">
        <f t="shared" ref="C21:C24" si="1">LN(A21)</f>
        <v>-5.8318658774212953</v>
      </c>
      <c r="O21" s="2">
        <v>5.3331999999999997E-3</v>
      </c>
      <c r="P21" s="2">
        <v>320</v>
      </c>
      <c r="Q21" s="2">
        <v>-5.2338038457229707</v>
      </c>
      <c r="R21" s="2">
        <v>187.50468761719043</v>
      </c>
    </row>
    <row r="22" spans="1:18" x14ac:dyDescent="0.3">
      <c r="A22">
        <f>0.09*0.02666</f>
        <v>2.3993999999999999E-3</v>
      </c>
      <c r="B22">
        <v>54</v>
      </c>
      <c r="C22">
        <f t="shared" si="1"/>
        <v>-6.0325365728834468</v>
      </c>
    </row>
    <row r="23" spans="1:18" x14ac:dyDescent="0.3">
      <c r="A23">
        <f>0.08*0.02666</f>
        <v>2.1328000000000002E-3</v>
      </c>
      <c r="B23">
        <v>57</v>
      </c>
      <c r="C23">
        <f t="shared" si="1"/>
        <v>-6.1503196085398297</v>
      </c>
    </row>
    <row r="24" spans="1:18" x14ac:dyDescent="0.3">
      <c r="A24">
        <f>0.07*0.02666</f>
        <v>1.8662000000000002E-3</v>
      </c>
      <c r="B24">
        <v>62</v>
      </c>
      <c r="C24">
        <f t="shared" si="1"/>
        <v>-6.2838510011643525</v>
      </c>
    </row>
    <row r="26" spans="1:18" x14ac:dyDescent="0.3">
      <c r="E26" s="1" t="s">
        <v>7</v>
      </c>
    </row>
    <row r="27" spans="1:18" x14ac:dyDescent="0.3">
      <c r="E27" t="s">
        <v>1</v>
      </c>
      <c r="F27" t="s">
        <v>3</v>
      </c>
      <c r="G27" t="s">
        <v>6</v>
      </c>
    </row>
    <row r="28" spans="1:18" x14ac:dyDescent="0.3">
      <c r="E28">
        <v>0</v>
      </c>
      <c r="F28">
        <f>0.61*0.02666</f>
        <v>1.6262599999999999E-2</v>
      </c>
      <c r="G28">
        <f>LN(F28)</f>
        <v>-4.1188872860463546</v>
      </c>
    </row>
    <row r="29" spans="1:18" x14ac:dyDescent="0.3">
      <c r="E29">
        <v>1</v>
      </c>
      <c r="F29">
        <f>0.58*0.02666</f>
        <v>1.5462799999999999E-2</v>
      </c>
      <c r="G29">
        <f t="shared" ref="G29:G46" si="2">LN(F29)</f>
        <v>-4.1693181396732468</v>
      </c>
    </row>
    <row r="30" spans="1:18" x14ac:dyDescent="0.3">
      <c r="E30">
        <v>3</v>
      </c>
      <c r="F30">
        <f>0.53*0.02666</f>
        <v>1.4129800000000001E-2</v>
      </c>
      <c r="G30">
        <f t="shared" si="2"/>
        <v>-4.2594692366675435</v>
      </c>
    </row>
    <row r="31" spans="1:18" x14ac:dyDescent="0.3">
      <c r="E31">
        <v>4</v>
      </c>
      <c r="F31">
        <f>0.51*0.02666</f>
        <v>1.35966E-2</v>
      </c>
      <c r="G31">
        <f t="shared" si="2"/>
        <v>-4.2979355174953398</v>
      </c>
    </row>
    <row r="32" spans="1:18" x14ac:dyDescent="0.3">
      <c r="E32">
        <v>5</v>
      </c>
      <c r="F32">
        <f>0.5*0.02666</f>
        <v>1.333E-2</v>
      </c>
      <c r="G32">
        <f t="shared" si="2"/>
        <v>-4.3177381447915195</v>
      </c>
    </row>
    <row r="33" spans="5:7" x14ac:dyDescent="0.3">
      <c r="E33">
        <v>6</v>
      </c>
      <c r="F33">
        <f>0.48*0.02666</f>
        <v>1.2796799999999999E-2</v>
      </c>
      <c r="G33">
        <f t="shared" si="2"/>
        <v>-4.3585601393117752</v>
      </c>
    </row>
    <row r="34" spans="5:7" x14ac:dyDescent="0.3">
      <c r="E34">
        <v>7</v>
      </c>
      <c r="F34">
        <f>0.46*0.02666</f>
        <v>1.2263600000000001E-2</v>
      </c>
      <c r="G34">
        <f t="shared" si="2"/>
        <v>-4.4011197537305708</v>
      </c>
    </row>
    <row r="35" spans="5:7" x14ac:dyDescent="0.3">
      <c r="E35">
        <v>8</v>
      </c>
      <c r="F35">
        <f>0.44*0.02666</f>
        <v>1.17304E-2</v>
      </c>
      <c r="G35">
        <f t="shared" si="2"/>
        <v>-4.4455715163014045</v>
      </c>
    </row>
    <row r="36" spans="5:7" x14ac:dyDescent="0.3">
      <c r="E36">
        <v>10</v>
      </c>
      <c r="F36">
        <f>0.41*0.02666</f>
        <v>1.0930599999999999E-2</v>
      </c>
      <c r="G36">
        <f t="shared" si="2"/>
        <v>-4.516189083515358</v>
      </c>
    </row>
    <row r="37" spans="5:7" x14ac:dyDescent="0.3">
      <c r="E37">
        <v>11</v>
      </c>
      <c r="F37">
        <f>0.39*0.02666</f>
        <v>1.0397400000000001E-2</v>
      </c>
      <c r="G37">
        <f t="shared" si="2"/>
        <v>-4.5661995040900196</v>
      </c>
    </row>
    <row r="38" spans="5:7" x14ac:dyDescent="0.3">
      <c r="E38">
        <v>14</v>
      </c>
      <c r="F38">
        <f>0.35*0.02666</f>
        <v>9.330999999999999E-3</v>
      </c>
      <c r="G38">
        <f t="shared" si="2"/>
        <v>-4.674413088730252</v>
      </c>
    </row>
    <row r="39" spans="5:7" x14ac:dyDescent="0.3">
      <c r="E39">
        <v>15</v>
      </c>
      <c r="F39">
        <f>0.34*0.02666</f>
        <v>9.0644000000000002E-3</v>
      </c>
      <c r="G39">
        <f t="shared" si="2"/>
        <v>-4.7034006256035044</v>
      </c>
    </row>
    <row r="40" spans="5:7" x14ac:dyDescent="0.3">
      <c r="E40">
        <v>19</v>
      </c>
      <c r="F40">
        <f>0.3*0.02666</f>
        <v>7.9979999999999999E-3</v>
      </c>
      <c r="G40">
        <f t="shared" si="2"/>
        <v>-4.82856376855751</v>
      </c>
    </row>
    <row r="41" spans="5:7" x14ac:dyDescent="0.3">
      <c r="E41">
        <v>21</v>
      </c>
      <c r="F41">
        <f>0.28*0.02666</f>
        <v>7.4648000000000006E-3</v>
      </c>
      <c r="G41">
        <f t="shared" si="2"/>
        <v>-4.8975566400444617</v>
      </c>
    </row>
    <row r="42" spans="5:7" x14ac:dyDescent="0.3">
      <c r="E42">
        <v>25</v>
      </c>
      <c r="F42">
        <f>0.24*0.02666</f>
        <v>6.3983999999999994E-3</v>
      </c>
      <c r="G42">
        <f t="shared" si="2"/>
        <v>-5.0517073198717206</v>
      </c>
    </row>
    <row r="43" spans="5:7" x14ac:dyDescent="0.3">
      <c r="E43">
        <v>28</v>
      </c>
      <c r="F43">
        <f>0.21*0.02666</f>
        <v>5.5985999999999996E-3</v>
      </c>
      <c r="G43">
        <f t="shared" si="2"/>
        <v>-5.1852387124962425</v>
      </c>
    </row>
    <row r="44" spans="5:7" x14ac:dyDescent="0.3">
      <c r="E44">
        <v>32</v>
      </c>
      <c r="F44">
        <f>0.19*0.02666</f>
        <v>5.0654000000000003E-3</v>
      </c>
      <c r="G44">
        <f t="shared" si="2"/>
        <v>-5.2853221710532257</v>
      </c>
    </row>
    <row r="45" spans="5:7" x14ac:dyDescent="0.3">
      <c r="E45">
        <v>35</v>
      </c>
      <c r="F45">
        <f>0.17*0.02666</f>
        <v>4.5322000000000001E-3</v>
      </c>
      <c r="G45">
        <f t="shared" si="2"/>
        <v>-5.3965478061634498</v>
      </c>
    </row>
    <row r="46" spans="5:7" x14ac:dyDescent="0.3">
      <c r="E46">
        <v>40</v>
      </c>
      <c r="F46">
        <f>0.14*0.02666</f>
        <v>3.7324000000000003E-3</v>
      </c>
      <c r="G46">
        <f t="shared" si="2"/>
        <v>-5.5907038206044071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 Fisher</dc:creator>
  <cp:lastModifiedBy>Rosie Fisher</cp:lastModifiedBy>
  <dcterms:created xsi:type="dcterms:W3CDTF">2019-02-21T12:07:39Z</dcterms:created>
  <dcterms:modified xsi:type="dcterms:W3CDTF">2019-04-10T09:07:32Z</dcterms:modified>
</cp:coreProperties>
</file>