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gh\Documents\PhD Data and documents\Transient amine copper paper\Amine functionalization DFT\"/>
    </mc:Choice>
  </mc:AlternateContent>
  <xr:revisionPtr revIDLastSave="0" documentId="8_{5B19E6C5-F1A5-4AD7-8EAB-FADFBA275BA1}" xr6:coauthVersionLast="47" xr6:coauthVersionMax="47" xr10:uidLastSave="{00000000-0000-0000-0000-000000000000}"/>
  <bookViews>
    <workbookView xWindow="-120" yWindow="-120" windowWidth="29040" windowHeight="15840" xr2:uid="{835D4C5D-4F3A-42A5-9427-FE1ABE9AB79B}"/>
  </bookViews>
  <sheets>
    <sheet name="Amine func final pathway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6" i="14" l="1"/>
  <c r="Y21" i="14"/>
  <c r="W35" i="14"/>
  <c r="T34" i="14"/>
  <c r="AF87" i="14"/>
  <c r="AE87" i="14"/>
  <c r="AD87" i="14"/>
  <c r="AC87" i="14"/>
  <c r="AF85" i="14"/>
  <c r="AE85" i="14"/>
  <c r="AD85" i="14"/>
  <c r="AC85" i="14"/>
  <c r="AF83" i="14"/>
  <c r="AE83" i="14"/>
  <c r="AD83" i="14"/>
  <c r="AC83" i="14"/>
  <c r="AF81" i="14"/>
  <c r="AE81" i="14"/>
  <c r="AD81" i="14"/>
  <c r="AC81" i="14"/>
  <c r="U34" i="14"/>
  <c r="T35" i="14"/>
  <c r="U35" i="14"/>
  <c r="T37" i="14"/>
  <c r="U37" i="14"/>
  <c r="T38" i="14"/>
  <c r="U38" i="14"/>
  <c r="T40" i="14"/>
  <c r="U40" i="14"/>
  <c r="U44" i="14"/>
  <c r="T44" i="14"/>
  <c r="U43" i="14"/>
  <c r="T43" i="14"/>
  <c r="U41" i="14"/>
  <c r="T41" i="14"/>
  <c r="U30" i="14"/>
  <c r="T30" i="14"/>
  <c r="U29" i="14"/>
  <c r="T29" i="14"/>
  <c r="U27" i="14"/>
  <c r="T27" i="14"/>
  <c r="U26" i="14"/>
  <c r="T26" i="14"/>
  <c r="U24" i="14"/>
  <c r="T24" i="14"/>
  <c r="U23" i="14"/>
  <c r="T23" i="14"/>
  <c r="U21" i="14"/>
  <c r="T21" i="14"/>
  <c r="U20" i="14"/>
  <c r="T20" i="14"/>
  <c r="AG81" i="14" l="1"/>
  <c r="AG85" i="14"/>
  <c r="W38" i="14"/>
  <c r="W27" i="14"/>
  <c r="AG83" i="14"/>
  <c r="AG87" i="14"/>
  <c r="W24" i="14"/>
  <c r="W30" i="14"/>
  <c r="W21" i="14"/>
  <c r="W41" i="14"/>
  <c r="W44" i="14"/>
  <c r="AQ8" i="14" l="1"/>
  <c r="AQ34" i="14"/>
  <c r="AP34" i="14"/>
  <c r="AQ33" i="14"/>
  <c r="AP33" i="14"/>
  <c r="AQ32" i="14"/>
  <c r="AP32" i="14"/>
  <c r="AQ31" i="14"/>
  <c r="AP31" i="14"/>
  <c r="AQ30" i="14"/>
  <c r="AP30" i="14"/>
  <c r="AQ29" i="14"/>
  <c r="AP29" i="14"/>
  <c r="AQ28" i="14"/>
  <c r="AP28" i="14"/>
  <c r="AQ27" i="14"/>
  <c r="AP27" i="14"/>
  <c r="AQ26" i="14"/>
  <c r="AP26" i="14"/>
  <c r="AQ25" i="14"/>
  <c r="AP25" i="14"/>
  <c r="AQ24" i="14"/>
  <c r="AP24" i="14"/>
  <c r="AQ23" i="14"/>
  <c r="AP23" i="14"/>
  <c r="AQ22" i="14"/>
  <c r="AP22" i="14"/>
  <c r="AQ21" i="14"/>
  <c r="AP21" i="14"/>
  <c r="AQ20" i="14"/>
  <c r="AP20" i="14"/>
  <c r="AQ19" i="14"/>
  <c r="AP19" i="14"/>
  <c r="AQ18" i="14"/>
  <c r="AP18" i="14"/>
  <c r="AQ17" i="14"/>
  <c r="AP17" i="14"/>
  <c r="AQ16" i="14"/>
  <c r="AP16" i="14"/>
  <c r="AQ15" i="14"/>
  <c r="AP15" i="14"/>
  <c r="AQ14" i="14"/>
  <c r="AP14" i="14"/>
  <c r="AQ13" i="14"/>
  <c r="AP13" i="14"/>
  <c r="AQ12" i="14"/>
  <c r="AP12" i="14"/>
  <c r="AQ11" i="14"/>
  <c r="AP11" i="14"/>
  <c r="AQ10" i="14"/>
  <c r="AP10" i="14"/>
  <c r="AQ9" i="14"/>
  <c r="AP9" i="14"/>
  <c r="AP8" i="14"/>
  <c r="AQ7" i="14"/>
  <c r="AP7" i="14"/>
  <c r="AQ6" i="14"/>
  <c r="AP6" i="14"/>
  <c r="AQ5" i="14"/>
  <c r="AP5" i="14"/>
  <c r="AQ4" i="14"/>
  <c r="AP4" i="14"/>
  <c r="AQ3" i="14"/>
  <c r="AP3" i="14"/>
  <c r="AQ2" i="14"/>
  <c r="AP2" i="14"/>
  <c r="D3" i="14"/>
  <c r="D24" i="14"/>
  <c r="E24" i="14"/>
  <c r="D23" i="14"/>
  <c r="E23" i="14"/>
  <c r="AE73" i="14"/>
  <c r="AE72" i="14"/>
  <c r="AE71" i="14"/>
  <c r="AF70" i="14"/>
  <c r="AE64" i="14"/>
  <c r="AE63" i="14"/>
  <c r="D22" i="14"/>
  <c r="E22" i="14"/>
  <c r="D21" i="14"/>
  <c r="E21" i="14"/>
  <c r="D20" i="14"/>
  <c r="E20" i="14"/>
  <c r="D25" i="14"/>
  <c r="E25" i="14"/>
  <c r="D26" i="14"/>
  <c r="E26" i="14"/>
  <c r="D27" i="14"/>
  <c r="E27" i="14"/>
  <c r="D28" i="14"/>
  <c r="E28" i="14"/>
  <c r="D29" i="14"/>
  <c r="E29" i="14"/>
  <c r="D30" i="14"/>
  <c r="E30" i="14"/>
  <c r="D31" i="14"/>
  <c r="E31" i="14"/>
  <c r="D32" i="14"/>
  <c r="E32" i="14"/>
  <c r="D33" i="14"/>
  <c r="E33" i="14"/>
  <c r="D34" i="14"/>
  <c r="E34" i="14"/>
  <c r="D35" i="14"/>
  <c r="E35" i="14"/>
  <c r="D8" i="14"/>
  <c r="E8" i="14"/>
  <c r="D9" i="14"/>
  <c r="E9" i="14"/>
  <c r="D10" i="14"/>
  <c r="E10" i="14"/>
  <c r="D11" i="14"/>
  <c r="E11" i="14"/>
  <c r="D12" i="14"/>
  <c r="E12" i="14"/>
  <c r="D13" i="14"/>
  <c r="E13" i="14"/>
  <c r="D14" i="14"/>
  <c r="E14" i="14"/>
  <c r="D15" i="14"/>
  <c r="E15" i="14"/>
  <c r="D16" i="14"/>
  <c r="E16" i="14"/>
  <c r="D17" i="14"/>
  <c r="E17" i="14"/>
  <c r="D18" i="14"/>
  <c r="E18" i="14"/>
  <c r="D19" i="14"/>
  <c r="E19" i="14"/>
  <c r="D5" i="14"/>
  <c r="E5" i="14"/>
  <c r="D6" i="14"/>
  <c r="E6" i="14"/>
  <c r="D7" i="14"/>
  <c r="E7" i="14"/>
  <c r="E4" i="14"/>
  <c r="D4" i="14"/>
  <c r="E3" i="14"/>
  <c r="AT11" i="14" l="1"/>
  <c r="AT13" i="14"/>
  <c r="AT7" i="14"/>
  <c r="AT14" i="14"/>
  <c r="AT8" i="14"/>
  <c r="AT5" i="14"/>
  <c r="AW5" i="14" s="1"/>
  <c r="AT10" i="14"/>
  <c r="AT12" i="14"/>
  <c r="H66" i="14"/>
  <c r="AT6" i="14"/>
  <c r="AT9" i="14"/>
  <c r="AD65" i="14"/>
  <c r="AE65" i="14" s="1"/>
  <c r="AD66" i="14"/>
  <c r="AE67" i="14" s="1"/>
  <c r="AD68" i="14"/>
  <c r="AE69" i="14" s="1"/>
  <c r="H73" i="14"/>
  <c r="H74" i="14"/>
  <c r="H68" i="14"/>
  <c r="H70" i="14"/>
  <c r="H67" i="14"/>
  <c r="H65" i="14"/>
  <c r="H72" i="14"/>
  <c r="H64" i="14"/>
  <c r="H63" i="14"/>
  <c r="H71" i="14"/>
  <c r="H69" i="14"/>
  <c r="I74" i="14" l="1"/>
  <c r="AW13" i="14"/>
  <c r="AU6" i="14"/>
  <c r="AV12" i="14"/>
  <c r="AW10" i="14"/>
  <c r="AE68" i="14"/>
  <c r="AW9" i="14"/>
  <c r="AW14" i="14"/>
  <c r="AW8" i="14"/>
  <c r="AU14" i="14"/>
  <c r="AU13" i="14"/>
  <c r="AW7" i="14"/>
  <c r="I72" i="14"/>
  <c r="AU11" i="14"/>
  <c r="AW11" i="14"/>
  <c r="AW6" i="14"/>
  <c r="AU9" i="14"/>
  <c r="AW12" i="14"/>
  <c r="AU7" i="14"/>
  <c r="AU10" i="14"/>
  <c r="AF66" i="14"/>
  <c r="AV8" i="14"/>
  <c r="I70" i="14"/>
  <c r="I67" i="14"/>
  <c r="J66" i="14"/>
  <c r="I65" i="14"/>
  <c r="K64" i="14"/>
  <c r="I68" i="14"/>
  <c r="K66" i="14"/>
  <c r="AG73" i="14"/>
  <c r="AG69" i="14"/>
  <c r="AG65" i="14"/>
  <c r="AG68" i="14"/>
  <c r="AG72" i="14"/>
  <c r="AG71" i="14"/>
  <c r="AG67" i="14"/>
  <c r="AG63" i="14"/>
  <c r="AG70" i="14"/>
  <c r="AG66" i="14"/>
  <c r="AG62" i="14"/>
  <c r="AG64" i="14"/>
  <c r="I73" i="14"/>
  <c r="K70" i="14"/>
  <c r="J71" i="14"/>
  <c r="K71" i="14"/>
  <c r="K74" i="14"/>
  <c r="K63" i="14"/>
  <c r="K73" i="14"/>
  <c r="K68" i="14"/>
  <c r="K67" i="14"/>
  <c r="I69" i="14"/>
  <c r="K69" i="14"/>
  <c r="K65" i="14"/>
  <c r="I64" i="14"/>
  <c r="K72" i="14"/>
</calcChain>
</file>

<file path=xl/sharedStrings.xml><?xml version="1.0" encoding="utf-8"?>
<sst xmlns="http://schemas.openxmlformats.org/spreadsheetml/2006/main" count="113" uniqueCount="59">
  <si>
    <t>H2O</t>
  </si>
  <si>
    <t>TS</t>
  </si>
  <si>
    <t>energy barrier</t>
  </si>
  <si>
    <t>functional screen</t>
  </si>
  <si>
    <t>B3LYP</t>
  </si>
  <si>
    <t>M06-L</t>
  </si>
  <si>
    <t>MN15</t>
  </si>
  <si>
    <t>PEB0</t>
  </si>
  <si>
    <t>step</t>
  </si>
  <si>
    <t>preCHact</t>
  </si>
  <si>
    <t>pre</t>
  </si>
  <si>
    <t>amine</t>
  </si>
  <si>
    <t>aldehyde TDG</t>
  </si>
  <si>
    <t>AcOH-HBS</t>
  </si>
  <si>
    <t>starting materials</t>
  </si>
  <si>
    <t>Cu(II)OAc2</t>
  </si>
  <si>
    <t>MeSO2</t>
  </si>
  <si>
    <t xml:space="preserve">free energy </t>
  </si>
  <si>
    <t>change in free energy</t>
  </si>
  <si>
    <t>Intermediates</t>
  </si>
  <si>
    <t>Imine-HBS</t>
  </si>
  <si>
    <t>Int-CuII-OAc-HOAc-Imine-connect-2-HBS</t>
  </si>
  <si>
    <t>Transitions states</t>
  </si>
  <si>
    <t>Int-CuII-OAc-HOAc-Imine-CH-preTS</t>
  </si>
  <si>
    <t>Int-CuII-C-OAc-Imine</t>
  </si>
  <si>
    <t>MeSO2-radical</t>
  </si>
  <si>
    <t>Cu(I)OAc-OAc</t>
  </si>
  <si>
    <t>Int-CuIII-C-Sulf-HOAc-Imine</t>
  </si>
  <si>
    <t>Int-CuI-HOAc-Pro-imine</t>
  </si>
  <si>
    <t>CuI-amine-Oac-2</t>
  </si>
  <si>
    <t>Int-Pro-imine</t>
  </si>
  <si>
    <t>Int-Pro</t>
  </si>
  <si>
    <t>left pathway (Most likely pathway)</t>
  </si>
  <si>
    <t>Int-CuII-OAc-Imine</t>
  </si>
  <si>
    <t>RE TS</t>
  </si>
  <si>
    <t>Int-CuII-OAc-Imine-CHTS-Inner</t>
  </si>
  <si>
    <t>Int-CuII-C-Sulf-HOAc-Imine</t>
  </si>
  <si>
    <t>absolute change in free energy from step (0)</t>
  </si>
  <si>
    <t>no TDG pathway</t>
  </si>
  <si>
    <t>Int-CuII-Amine-Amine-OAc-OAc</t>
  </si>
  <si>
    <t>Int-CuIII-OAc-HOAc-Imine-CH-InnerTS-2-HBS</t>
  </si>
  <si>
    <t>Int-CuII-Amine-OAc-OAc-2</t>
  </si>
  <si>
    <t>Int-CuII-amine-OAc-OAc-CHTS-Inner</t>
  </si>
  <si>
    <t>Int-CuII-C-Amine-HOAc-OAc</t>
  </si>
  <si>
    <t>Int-CuIII-C-Amine-HOAc-OAc-Sulf-RE-TS</t>
  </si>
  <si>
    <t>Int-CuIII-C-Amine-HOAc-OAc-Sulf</t>
  </si>
  <si>
    <t>Int-CuI-HOAc-OAc-productamine</t>
  </si>
  <si>
    <t>b3lyp</t>
  </si>
  <si>
    <t>Functional screening - step 8 reductive elimination</t>
  </si>
  <si>
    <t xml:space="preserve">Functional screening - step 3 - left pathway CH activation </t>
  </si>
  <si>
    <t>Above pathway</t>
  </si>
  <si>
    <t>Functional screening - step 4 - CH activation (4-coordinate pathway)</t>
  </si>
  <si>
    <t>Above pathway (4 coord CMD)</t>
  </si>
  <si>
    <t>Energy difference (step 7 and 8)</t>
  </si>
  <si>
    <t>Functional</t>
  </si>
  <si>
    <t>wB97X-D</t>
  </si>
  <si>
    <t>[Note] Functional screening indicates the relative energy barriers for key transition states are similar to wB97X-D.</t>
  </si>
  <si>
    <t xml:space="preserve">The only exception is MN15 which predicts a far lower energy barrier for reductive elimination, </t>
  </si>
  <si>
    <t>which is likely a result of this system being outiside the scope of this functional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</si>
</sst>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1</xdr:row>
          <xdr:rowOff>114300</xdr:rowOff>
        </xdr:from>
        <xdr:to>
          <xdr:col>11</xdr:col>
          <xdr:colOff>312083</xdr:colOff>
          <xdr:row>58</xdr:row>
          <xdr:rowOff>152400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D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295275</xdr:colOff>
          <xdr:row>0</xdr:row>
          <xdr:rowOff>171450</xdr:rowOff>
        </xdr:from>
        <xdr:to>
          <xdr:col>35</xdr:col>
          <xdr:colOff>337297</xdr:colOff>
          <xdr:row>58</xdr:row>
          <xdr:rowOff>19050</xdr:rowOff>
        </xdr:to>
        <xdr:sp macro="" textlink="">
          <xdr:nvSpPr>
            <xdr:cNvPr id="35842" name="Object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D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19050</xdr:colOff>
          <xdr:row>1</xdr:row>
          <xdr:rowOff>38100</xdr:rowOff>
        </xdr:from>
        <xdr:to>
          <xdr:col>58</xdr:col>
          <xdr:colOff>581025</xdr:colOff>
          <xdr:row>58</xdr:row>
          <xdr:rowOff>76200</xdr:rowOff>
        </xdr:to>
        <xdr:sp macro="" textlink="">
          <xdr:nvSpPr>
            <xdr:cNvPr id="35843" name="Object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D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2A86E-28F9-48D0-90AF-03A73DB1905C}">
  <dimension ref="A1:BA87"/>
  <sheetViews>
    <sheetView tabSelected="1" topLeftCell="A28" zoomScale="85" zoomScaleNormal="85" workbookViewId="0">
      <selection activeCell="C18" sqref="C18"/>
    </sheetView>
  </sheetViews>
  <sheetFormatPr defaultRowHeight="15" x14ac:dyDescent="0.25"/>
  <cols>
    <col min="1" max="1" width="37.7109375" bestFit="1" customWidth="1"/>
    <col min="3" max="3" width="12.7109375" bestFit="1" customWidth="1"/>
    <col min="8" max="8" width="12.85546875" bestFit="1" customWidth="1"/>
    <col min="9" max="9" width="33.5703125" bestFit="1" customWidth="1"/>
    <col min="16" max="16" width="10.85546875" bestFit="1" customWidth="1"/>
    <col min="21" max="21" width="12.7109375" bestFit="1" customWidth="1"/>
    <col min="22" max="22" width="20.42578125" bestFit="1" customWidth="1"/>
    <col min="23" max="23" width="13.7109375" bestFit="1" customWidth="1"/>
    <col min="29" max="30" width="12.85546875" bestFit="1" customWidth="1"/>
    <col min="39" max="39" width="41.42578125" bestFit="1" customWidth="1"/>
  </cols>
  <sheetData>
    <row r="1" spans="1:53" x14ac:dyDescent="0.25">
      <c r="A1" t="s">
        <v>14</v>
      </c>
      <c r="BA1" t="s">
        <v>38</v>
      </c>
    </row>
    <row r="2" spans="1:53" x14ac:dyDescent="0.25">
      <c r="AM2" t="s">
        <v>11</v>
      </c>
      <c r="AN2">
        <v>-405.241356</v>
      </c>
      <c r="AO2">
        <v>-405.28598899999997</v>
      </c>
      <c r="AP2">
        <f>AN2*627.5</f>
        <v>-254288.95089000001</v>
      </c>
      <c r="AQ2">
        <f t="shared" ref="AQ2:AQ34" si="0">AO2*627.5</f>
        <v>-254316.95809749997</v>
      </c>
    </row>
    <row r="3" spans="1:53" x14ac:dyDescent="0.25">
      <c r="A3" t="s">
        <v>11</v>
      </c>
      <c r="B3">
        <v>-405.241356</v>
      </c>
      <c r="C3">
        <v>-405.28598899999997</v>
      </c>
      <c r="D3">
        <f>B3*627.5</f>
        <v>-254288.95089000001</v>
      </c>
      <c r="E3">
        <f t="shared" ref="E3:E4" si="1">C3*627.5</f>
        <v>-254316.95809749997</v>
      </c>
      <c r="AM3" t="s">
        <v>12</v>
      </c>
      <c r="AN3">
        <v>-436.66884800000003</v>
      </c>
      <c r="AO3">
        <v>-436.70891399999999</v>
      </c>
      <c r="AP3">
        <f t="shared" ref="AP3:AP34" si="2">AN3*627.5</f>
        <v>-274009.70212000003</v>
      </c>
      <c r="AQ3">
        <f t="shared" si="0"/>
        <v>-274034.84353499999</v>
      </c>
      <c r="AU3" t="s">
        <v>32</v>
      </c>
    </row>
    <row r="4" spans="1:53" x14ac:dyDescent="0.25">
      <c r="A4" t="s">
        <v>12</v>
      </c>
      <c r="B4">
        <v>-436.66884800000003</v>
      </c>
      <c r="C4">
        <v>-436.70891399999999</v>
      </c>
      <c r="D4">
        <f t="shared" ref="D4" si="3">B4*627.5</f>
        <v>-274009.70212000003</v>
      </c>
      <c r="E4">
        <f t="shared" si="1"/>
        <v>-274034.84353499999</v>
      </c>
      <c r="AM4" t="s">
        <v>15</v>
      </c>
      <c r="AN4">
        <v>-654.218165</v>
      </c>
      <c r="AO4">
        <v>-654.27098799999999</v>
      </c>
      <c r="AP4">
        <f t="shared" si="2"/>
        <v>-410521.8985375</v>
      </c>
      <c r="AQ4">
        <f t="shared" si="0"/>
        <v>-410555.04496999999</v>
      </c>
      <c r="AS4" t="s">
        <v>8</v>
      </c>
      <c r="AT4" t="s">
        <v>17</v>
      </c>
      <c r="AU4" t="s">
        <v>18</v>
      </c>
      <c r="AV4" t="s">
        <v>2</v>
      </c>
      <c r="AW4" t="s">
        <v>37</v>
      </c>
    </row>
    <row r="5" spans="1:53" x14ac:dyDescent="0.25">
      <c r="A5" t="s">
        <v>15</v>
      </c>
      <c r="B5">
        <v>-654.218165</v>
      </c>
      <c r="C5">
        <v>-654.27098799999999</v>
      </c>
      <c r="D5">
        <f t="shared" ref="D5:D7" si="4">B5*627.5</f>
        <v>-410521.8985375</v>
      </c>
      <c r="E5">
        <f t="shared" ref="E5:E7" si="5">C5*627.5</f>
        <v>-410555.04496999999</v>
      </c>
      <c r="AM5" t="s">
        <v>16</v>
      </c>
      <c r="AN5">
        <v>-588.59391100000005</v>
      </c>
      <c r="AO5">
        <v>-588.62686599999995</v>
      </c>
      <c r="AP5">
        <f t="shared" si="2"/>
        <v>-369342.67915250006</v>
      </c>
      <c r="AQ5">
        <f t="shared" si="0"/>
        <v>-369363.35841499997</v>
      </c>
      <c r="AS5">
        <v>0</v>
      </c>
      <c r="AT5">
        <f>2*AQ2+2*AQ4+AQ5</f>
        <v>-1699107.3645499998</v>
      </c>
      <c r="AW5">
        <f>AT5-$AT$5</f>
        <v>0</v>
      </c>
    </row>
    <row r="6" spans="1:53" x14ac:dyDescent="0.25">
      <c r="A6" t="s">
        <v>16</v>
      </c>
      <c r="B6">
        <v>-588.59391100000005</v>
      </c>
      <c r="C6">
        <v>-588.62686599999995</v>
      </c>
      <c r="D6">
        <f t="shared" si="4"/>
        <v>-369342.67915250006</v>
      </c>
      <c r="E6">
        <f t="shared" si="5"/>
        <v>-369363.35841499997</v>
      </c>
      <c r="AP6">
        <f t="shared" si="2"/>
        <v>0</v>
      </c>
      <c r="AQ6">
        <f t="shared" si="0"/>
        <v>0</v>
      </c>
      <c r="AS6">
        <v>1</v>
      </c>
      <c r="AT6">
        <f>AQ8+AQ4+AQ5</f>
        <v>-1699124.0999749999</v>
      </c>
      <c r="AU6">
        <f>AT6-AT5</f>
        <v>-16.735425000078976</v>
      </c>
      <c r="AW6">
        <f t="shared" ref="AW6:AW14" si="6">AT6-$AT$5</f>
        <v>-16.735425000078976</v>
      </c>
    </row>
    <row r="7" spans="1:53" x14ac:dyDescent="0.25">
      <c r="D7">
        <f t="shared" si="4"/>
        <v>0</v>
      </c>
      <c r="E7">
        <f t="shared" si="5"/>
        <v>0</v>
      </c>
      <c r="AM7" t="s">
        <v>19</v>
      </c>
      <c r="AP7">
        <f t="shared" si="2"/>
        <v>0</v>
      </c>
      <c r="AQ7">
        <f t="shared" si="0"/>
        <v>0</v>
      </c>
      <c r="AS7">
        <v>2</v>
      </c>
      <c r="AT7">
        <f>AQ9+AQ2+AQ4+AQ5</f>
        <v>-1699118.8716449998</v>
      </c>
      <c r="AU7">
        <f>AT7-AT6</f>
        <v>5.228330000070855</v>
      </c>
      <c r="AW7">
        <f t="shared" si="6"/>
        <v>-11.507095000008121</v>
      </c>
    </row>
    <row r="8" spans="1:53" x14ac:dyDescent="0.25">
      <c r="A8" t="s">
        <v>19</v>
      </c>
      <c r="D8">
        <f t="shared" ref="D8:D19" si="7">B8*627.5</f>
        <v>0</v>
      </c>
      <c r="E8">
        <f t="shared" ref="E8:E19" si="8">C8*627.5</f>
        <v>0</v>
      </c>
      <c r="AM8" t="s">
        <v>39</v>
      </c>
      <c r="AN8">
        <v>-1464.7720770000001</v>
      </c>
      <c r="AO8">
        <v>-1464.8696359999999</v>
      </c>
      <c r="AP8">
        <f t="shared" si="2"/>
        <v>-919144.47831750009</v>
      </c>
      <c r="AQ8">
        <f>AO8*627.5</f>
        <v>-919205.69658999995</v>
      </c>
      <c r="AS8">
        <v>3</v>
      </c>
      <c r="AT8">
        <f>AQ25+AQ2+AQ4+AQ5</f>
        <v>-1699091.7548599998</v>
      </c>
      <c r="AV8">
        <f>AT8-AT6</f>
        <v>32.345115000149235</v>
      </c>
      <c r="AW8">
        <f t="shared" si="6"/>
        <v>15.609690000070259</v>
      </c>
    </row>
    <row r="9" spans="1:53" x14ac:dyDescent="0.25">
      <c r="D9">
        <f t="shared" si="7"/>
        <v>0</v>
      </c>
      <c r="E9">
        <f t="shared" si="8"/>
        <v>0</v>
      </c>
      <c r="AM9" t="s">
        <v>41</v>
      </c>
      <c r="AN9">
        <v>-1059.496719</v>
      </c>
      <c r="AO9">
        <v>-1059.575315</v>
      </c>
      <c r="AP9">
        <f t="shared" si="2"/>
        <v>-664834.19117250002</v>
      </c>
      <c r="AQ9">
        <f t="shared" si="0"/>
        <v>-664883.51016250008</v>
      </c>
      <c r="AS9">
        <v>4</v>
      </c>
      <c r="AT9">
        <f>AQ10+AQ2+AQ4+AQ5</f>
        <v>-1699098.8192549997</v>
      </c>
      <c r="AU9">
        <f>AT9-AT7</f>
        <v>20.052390000084415</v>
      </c>
      <c r="AW9">
        <f t="shared" si="6"/>
        <v>8.5452950000762939</v>
      </c>
    </row>
    <row r="10" spans="1:53" x14ac:dyDescent="0.25">
      <c r="A10" t="s">
        <v>20</v>
      </c>
      <c r="B10">
        <v>-765.49757599999998</v>
      </c>
      <c r="C10">
        <v>-765.55919700000004</v>
      </c>
      <c r="D10">
        <f t="shared" si="7"/>
        <v>-480349.72894</v>
      </c>
      <c r="E10">
        <f t="shared" si="8"/>
        <v>-480388.39611750003</v>
      </c>
      <c r="AM10" t="s">
        <v>43</v>
      </c>
      <c r="AN10">
        <v>-1059.4651349999999</v>
      </c>
      <c r="AO10">
        <v>-1059.543359</v>
      </c>
      <c r="AP10">
        <f t="shared" si="2"/>
        <v>-664814.37221249996</v>
      </c>
      <c r="AQ10">
        <f t="shared" si="0"/>
        <v>-664863.4577725</v>
      </c>
      <c r="AS10">
        <v>5</v>
      </c>
      <c r="AT10">
        <f>AQ10+AQ2+AQ16+AQ15</f>
        <v>-1699096.4165574999</v>
      </c>
      <c r="AU10">
        <f>AT10-AT9</f>
        <v>2.4026974998414516</v>
      </c>
      <c r="AW10">
        <f t="shared" si="6"/>
        <v>10.947992499917746</v>
      </c>
    </row>
    <row r="11" spans="1:53" x14ac:dyDescent="0.25">
      <c r="A11" t="s">
        <v>0</v>
      </c>
      <c r="B11">
        <v>-76.412837999999994</v>
      </c>
      <c r="C11">
        <v>-76.434904000000003</v>
      </c>
      <c r="D11">
        <f t="shared" si="7"/>
        <v>-47949.055844999995</v>
      </c>
      <c r="E11">
        <f t="shared" si="8"/>
        <v>-47962.902260000003</v>
      </c>
      <c r="AM11" t="s">
        <v>45</v>
      </c>
      <c r="AN11">
        <v>-1647.9204480000001</v>
      </c>
      <c r="AO11">
        <v>-1648.0094369999999</v>
      </c>
      <c r="AP11">
        <f t="shared" si="2"/>
        <v>-1034070.0811200001</v>
      </c>
      <c r="AQ11">
        <f t="shared" si="0"/>
        <v>-1034125.9217175</v>
      </c>
      <c r="AS11">
        <v>6</v>
      </c>
      <c r="AT11">
        <f>AQ11+AQ2+AQ16</f>
        <v>-1699107.8903949999</v>
      </c>
      <c r="AU11">
        <f>AT11-AT10</f>
        <v>-11.473837499972433</v>
      </c>
      <c r="AW11">
        <f t="shared" si="6"/>
        <v>-0.52584500005468726</v>
      </c>
    </row>
    <row r="12" spans="1:53" x14ac:dyDescent="0.25">
      <c r="A12" t="s">
        <v>21</v>
      </c>
      <c r="B12">
        <v>-1419.769976</v>
      </c>
      <c r="C12">
        <v>-1419.861594</v>
      </c>
      <c r="D12">
        <f t="shared" si="7"/>
        <v>-890905.65994000004</v>
      </c>
      <c r="E12">
        <f t="shared" si="8"/>
        <v>-890963.15023499995</v>
      </c>
      <c r="AM12" t="s">
        <v>46</v>
      </c>
      <c r="AN12">
        <v>-1647.956788</v>
      </c>
      <c r="AO12">
        <v>-1648.044615</v>
      </c>
      <c r="AP12">
        <f t="shared" si="2"/>
        <v>-1034092.8844699999</v>
      </c>
      <c r="AQ12">
        <f t="shared" si="0"/>
        <v>-1034147.9959125</v>
      </c>
      <c r="AS12">
        <v>7</v>
      </c>
      <c r="AT12">
        <f>AQ26+AQ2+AQ16</f>
        <v>-1699096.9449125</v>
      </c>
      <c r="AV12">
        <f>AT12-AT6</f>
        <v>27.155062499921769</v>
      </c>
      <c r="AW12">
        <f t="shared" si="6"/>
        <v>10.419637499842793</v>
      </c>
    </row>
    <row r="13" spans="1:53" x14ac:dyDescent="0.25">
      <c r="A13" t="s">
        <v>23</v>
      </c>
      <c r="B13">
        <v>-1419.748515</v>
      </c>
      <c r="C13">
        <v>-1419.842396</v>
      </c>
      <c r="D13">
        <f t="shared" si="7"/>
        <v>-890892.19316250004</v>
      </c>
      <c r="E13">
        <f t="shared" si="8"/>
        <v>-890951.10349000001</v>
      </c>
      <c r="AP13">
        <f t="shared" si="2"/>
        <v>0</v>
      </c>
      <c r="AQ13">
        <f t="shared" si="0"/>
        <v>0</v>
      </c>
      <c r="AS13">
        <v>8</v>
      </c>
      <c r="AT13">
        <f>AQ12+AQ2+AQ16</f>
        <v>-1699129.96459</v>
      </c>
      <c r="AU13">
        <f>AT13-AT11</f>
        <v>-22.074195000110194</v>
      </c>
      <c r="AW13">
        <f t="shared" si="6"/>
        <v>-22.600040000164881</v>
      </c>
    </row>
    <row r="14" spans="1:53" x14ac:dyDescent="0.25">
      <c r="A14" t="s">
        <v>24</v>
      </c>
      <c r="B14">
        <v>-1190.7223059999999</v>
      </c>
      <c r="C14">
        <v>-1190.7984590000001</v>
      </c>
      <c r="D14">
        <f t="shared" si="7"/>
        <v>-747178.24701499997</v>
      </c>
      <c r="E14">
        <f t="shared" si="8"/>
        <v>-747226.03302250011</v>
      </c>
      <c r="AM14" t="s">
        <v>13</v>
      </c>
      <c r="AN14">
        <v>-229.013778</v>
      </c>
      <c r="AO14">
        <v>-229.046716</v>
      </c>
      <c r="AP14">
        <f t="shared" si="2"/>
        <v>-143706.14569500001</v>
      </c>
      <c r="AQ14">
        <f t="shared" si="0"/>
        <v>-143726.81429000001</v>
      </c>
      <c r="AS14">
        <v>9</v>
      </c>
      <c r="AT14">
        <f>AQ21+AQ19+AQ14+AQ16</f>
        <v>-1699131.7253550002</v>
      </c>
      <c r="AU14">
        <f>AT14-AT13</f>
        <v>-1.7607650002464652</v>
      </c>
      <c r="AW14">
        <f t="shared" si="6"/>
        <v>-24.360805000411347</v>
      </c>
    </row>
    <row r="15" spans="1:53" x14ac:dyDescent="0.25">
      <c r="A15" t="s">
        <v>13</v>
      </c>
      <c r="B15">
        <v>-229.013778</v>
      </c>
      <c r="C15">
        <v>-229.046716</v>
      </c>
      <c r="D15">
        <f t="shared" si="7"/>
        <v>-143706.14569500001</v>
      </c>
      <c r="E15">
        <f t="shared" si="8"/>
        <v>-143726.81429000001</v>
      </c>
      <c r="AM15" t="s">
        <v>25</v>
      </c>
      <c r="AN15">
        <v>-588.41395499999999</v>
      </c>
      <c r="AO15">
        <v>-588.44779300000005</v>
      </c>
      <c r="AP15">
        <f t="shared" si="2"/>
        <v>-369229.75676249998</v>
      </c>
      <c r="AQ15">
        <f t="shared" si="0"/>
        <v>-369250.99010750005</v>
      </c>
    </row>
    <row r="16" spans="1:53" x14ac:dyDescent="0.25">
      <c r="A16" t="s">
        <v>25</v>
      </c>
      <c r="B16">
        <v>-588.41395499999999</v>
      </c>
      <c r="C16">
        <v>-588.44779300000005</v>
      </c>
      <c r="D16">
        <f t="shared" si="7"/>
        <v>-369229.75676249998</v>
      </c>
      <c r="E16">
        <f t="shared" si="8"/>
        <v>-369250.99010750005</v>
      </c>
      <c r="AM16" t="s">
        <v>26</v>
      </c>
      <c r="AN16">
        <v>-654.38992800000005</v>
      </c>
      <c r="AO16">
        <v>-654.44623200000001</v>
      </c>
      <c r="AP16">
        <f t="shared" si="2"/>
        <v>-410629.67982000002</v>
      </c>
      <c r="AQ16">
        <f t="shared" si="0"/>
        <v>-410665.01058</v>
      </c>
    </row>
    <row r="17" spans="1:43" x14ac:dyDescent="0.25">
      <c r="A17" t="s">
        <v>26</v>
      </c>
      <c r="B17">
        <v>-654.38992800000005</v>
      </c>
      <c r="C17">
        <v>-654.44623200000001</v>
      </c>
      <c r="D17">
        <f t="shared" si="7"/>
        <v>-410629.67982000002</v>
      </c>
      <c r="E17">
        <f t="shared" si="8"/>
        <v>-410665.01058</v>
      </c>
      <c r="AP17">
        <f t="shared" si="2"/>
        <v>0</v>
      </c>
      <c r="AQ17">
        <f t="shared" si="0"/>
        <v>0</v>
      </c>
    </row>
    <row r="18" spans="1:43" x14ac:dyDescent="0.25">
      <c r="A18" t="s">
        <v>27</v>
      </c>
      <c r="B18">
        <v>-1779.159627</v>
      </c>
      <c r="C18">
        <v>-1779.247711</v>
      </c>
      <c r="D18">
        <f t="shared" si="7"/>
        <v>-1116422.6659425001</v>
      </c>
      <c r="E18">
        <f t="shared" si="8"/>
        <v>-1116477.9386525</v>
      </c>
      <c r="P18" t="s">
        <v>54</v>
      </c>
      <c r="Q18" t="s">
        <v>49</v>
      </c>
      <c r="AP18">
        <f t="shared" si="2"/>
        <v>0</v>
      </c>
      <c r="AQ18">
        <f t="shared" si="0"/>
        <v>0</v>
      </c>
    </row>
    <row r="19" spans="1:43" x14ac:dyDescent="0.25">
      <c r="A19" t="s">
        <v>28</v>
      </c>
      <c r="B19">
        <v>-1779.1911230000001</v>
      </c>
      <c r="C19">
        <v>-1779.2800520000001</v>
      </c>
      <c r="D19">
        <f t="shared" si="7"/>
        <v>-1116442.4296825</v>
      </c>
      <c r="E19">
        <f t="shared" si="8"/>
        <v>-1116498.23263</v>
      </c>
      <c r="AM19" t="s">
        <v>29</v>
      </c>
      <c r="AN19">
        <v>-831.07988799999998</v>
      </c>
      <c r="AO19">
        <v>-831.14490999999998</v>
      </c>
      <c r="AP19">
        <f t="shared" si="2"/>
        <v>-521502.62971999997</v>
      </c>
      <c r="AQ19">
        <f t="shared" si="0"/>
        <v>-521543.431025</v>
      </c>
    </row>
    <row r="20" spans="1:43" x14ac:dyDescent="0.25">
      <c r="A20" t="s">
        <v>29</v>
      </c>
      <c r="B20">
        <v>-831.07988799999998</v>
      </c>
      <c r="C20">
        <v>-831.14490999999998</v>
      </c>
      <c r="D20">
        <f t="shared" ref="D20:D35" si="9">B20*627.5</f>
        <v>-521502.62971999997</v>
      </c>
      <c r="E20">
        <f t="shared" ref="E20:E35" si="10">C20*627.5</f>
        <v>-521543.431025</v>
      </c>
      <c r="P20" t="s">
        <v>47</v>
      </c>
      <c r="Q20" t="s">
        <v>9</v>
      </c>
      <c r="R20">
        <v>-1420.2860109999999</v>
      </c>
      <c r="S20">
        <v>-1420.3779050000001</v>
      </c>
      <c r="T20">
        <f t="shared" ref="T20:U21" si="11">R20*627.5</f>
        <v>-891229.47190249991</v>
      </c>
      <c r="U20">
        <f>S20*627.5</f>
        <v>-891287.13538750005</v>
      </c>
      <c r="W20" t="s">
        <v>2</v>
      </c>
      <c r="Y20" t="s">
        <v>55</v>
      </c>
      <c r="AP20">
        <f t="shared" si="2"/>
        <v>0</v>
      </c>
      <c r="AQ20">
        <f t="shared" si="0"/>
        <v>0</v>
      </c>
    </row>
    <row r="21" spans="1:43" x14ac:dyDescent="0.25">
      <c r="A21" t="s">
        <v>30</v>
      </c>
      <c r="B21">
        <v>-1353.345264</v>
      </c>
      <c r="C21">
        <v>-1353.414867</v>
      </c>
      <c r="D21">
        <f t="shared" ref="D21" si="12">B21*627.5</f>
        <v>-849224.15315999999</v>
      </c>
      <c r="E21">
        <f t="shared" ref="E21" si="13">C21*627.5</f>
        <v>-849267.8290425</v>
      </c>
      <c r="Q21" t="s">
        <v>1</v>
      </c>
      <c r="R21">
        <v>-1420.2536709999999</v>
      </c>
      <c r="S21">
        <v>-1420.343627</v>
      </c>
      <c r="T21">
        <f t="shared" si="11"/>
        <v>-891209.17855249997</v>
      </c>
      <c r="U21">
        <f t="shared" si="11"/>
        <v>-891265.62594249996</v>
      </c>
      <c r="W21">
        <f>U21-U20</f>
        <v>21.509445000090636</v>
      </c>
      <c r="Y21">
        <f>J66</f>
        <v>24.148709999863058</v>
      </c>
      <c r="AM21" t="s">
        <v>31</v>
      </c>
      <c r="AN21">
        <v>-993.08720400000004</v>
      </c>
      <c r="AO21">
        <v>-993.14178400000003</v>
      </c>
      <c r="AP21">
        <f t="shared" si="2"/>
        <v>-623162.22051000001</v>
      </c>
      <c r="AQ21">
        <f t="shared" si="0"/>
        <v>-623196.46946000005</v>
      </c>
    </row>
    <row r="22" spans="1:43" x14ac:dyDescent="0.25">
      <c r="A22" t="s">
        <v>31</v>
      </c>
      <c r="B22">
        <v>-993.08720400000004</v>
      </c>
      <c r="C22">
        <v>-993.14178400000003</v>
      </c>
      <c r="D22">
        <f t="shared" ref="D22" si="14">B22*627.5</f>
        <v>-623162.22051000001</v>
      </c>
      <c r="E22">
        <f t="shared" ref="E22" si="15">C22*627.5</f>
        <v>-623196.46946000005</v>
      </c>
      <c r="AP22">
        <f t="shared" si="2"/>
        <v>0</v>
      </c>
      <c r="AQ22">
        <f t="shared" si="0"/>
        <v>0</v>
      </c>
    </row>
    <row r="23" spans="1:43" x14ac:dyDescent="0.25">
      <c r="A23" t="s">
        <v>33</v>
      </c>
      <c r="B23">
        <v>-1190.7366890000001</v>
      </c>
      <c r="C23">
        <v>-1190.813733</v>
      </c>
      <c r="D23">
        <f t="shared" ref="D23" si="16">B23*627.5</f>
        <v>-747187.27234750008</v>
      </c>
      <c r="E23">
        <f t="shared" ref="E23" si="17">C23*627.5</f>
        <v>-747235.61745749996</v>
      </c>
      <c r="P23" t="s">
        <v>6</v>
      </c>
      <c r="Q23" t="s">
        <v>9</v>
      </c>
      <c r="R23">
        <v>-1418.9395959999999</v>
      </c>
      <c r="S23">
        <v>-1419.0310360000001</v>
      </c>
      <c r="T23">
        <f t="shared" ref="T23:U24" si="18">R23*627.5</f>
        <v>-890384.59648999991</v>
      </c>
      <c r="U23">
        <f t="shared" si="18"/>
        <v>-890441.97509000008</v>
      </c>
      <c r="W23" t="s">
        <v>2</v>
      </c>
      <c r="AP23">
        <f t="shared" si="2"/>
        <v>0</v>
      </c>
      <c r="AQ23">
        <f t="shared" si="0"/>
        <v>0</v>
      </c>
    </row>
    <row r="24" spans="1:43" x14ac:dyDescent="0.25">
      <c r="A24" t="s">
        <v>36</v>
      </c>
      <c r="B24">
        <v>-1779.3293940000001</v>
      </c>
      <c r="C24">
        <v>-1779.421006</v>
      </c>
      <c r="D24">
        <f t="shared" ref="D24" si="19">B24*627.5</f>
        <v>-1116529.1947350001</v>
      </c>
      <c r="E24">
        <f t="shared" ref="E24" si="20">C24*627.5</f>
        <v>-1116586.681265</v>
      </c>
      <c r="Q24" t="s">
        <v>1</v>
      </c>
      <c r="R24">
        <v>-1418.907424</v>
      </c>
      <c r="S24">
        <v>-1418.9958670000001</v>
      </c>
      <c r="T24">
        <f t="shared" si="18"/>
        <v>-890364.40856000001</v>
      </c>
      <c r="U24">
        <f t="shared" si="18"/>
        <v>-890419.90654250002</v>
      </c>
      <c r="W24">
        <f>U24-U23</f>
        <v>22.068547500064597</v>
      </c>
      <c r="AM24" t="s">
        <v>22</v>
      </c>
      <c r="AP24">
        <f t="shared" si="2"/>
        <v>0</v>
      </c>
      <c r="AQ24">
        <f t="shared" si="0"/>
        <v>0</v>
      </c>
    </row>
    <row r="25" spans="1:43" x14ac:dyDescent="0.25">
      <c r="A25" t="s">
        <v>22</v>
      </c>
      <c r="D25">
        <f t="shared" si="9"/>
        <v>0</v>
      </c>
      <c r="E25">
        <f t="shared" si="10"/>
        <v>0</v>
      </c>
      <c r="AM25" t="s">
        <v>42</v>
      </c>
      <c r="AN25">
        <v>-1059.4555029999999</v>
      </c>
      <c r="AO25">
        <v>-1059.532101</v>
      </c>
      <c r="AP25">
        <f t="shared" si="2"/>
        <v>-664808.32813249994</v>
      </c>
      <c r="AQ25">
        <f t="shared" si="0"/>
        <v>-664856.3933775</v>
      </c>
    </row>
    <row r="26" spans="1:43" x14ac:dyDescent="0.25">
      <c r="D26">
        <f t="shared" si="9"/>
        <v>0</v>
      </c>
      <c r="E26">
        <f t="shared" si="10"/>
        <v>0</v>
      </c>
      <c r="P26" t="s">
        <v>5</v>
      </c>
      <c r="Q26" t="s">
        <v>9</v>
      </c>
      <c r="R26">
        <v>-1420.0521200000001</v>
      </c>
      <c r="S26">
        <v>-1420.1435180000001</v>
      </c>
      <c r="T26">
        <f t="shared" ref="T26:U27" si="21">R26*627.5</f>
        <v>-891082.70530000003</v>
      </c>
      <c r="U26">
        <f t="shared" si="21"/>
        <v>-891140.05754500011</v>
      </c>
      <c r="W26" t="s">
        <v>2</v>
      </c>
      <c r="AM26" t="s">
        <v>44</v>
      </c>
      <c r="AN26">
        <v>-1647.9056869999999</v>
      </c>
      <c r="AO26">
        <v>-1647.991994</v>
      </c>
      <c r="AP26">
        <f t="shared" si="2"/>
        <v>-1034060.8185924999</v>
      </c>
      <c r="AQ26">
        <f t="shared" si="0"/>
        <v>-1034114.976235</v>
      </c>
    </row>
    <row r="27" spans="1:43" x14ac:dyDescent="0.25">
      <c r="A27" t="s">
        <v>40</v>
      </c>
      <c r="B27">
        <v>-1419.734023</v>
      </c>
      <c r="C27">
        <v>-1419.82311</v>
      </c>
      <c r="D27">
        <f t="shared" si="9"/>
        <v>-890883.09943249996</v>
      </c>
      <c r="E27">
        <f t="shared" si="10"/>
        <v>-890939.00152499997</v>
      </c>
      <c r="Q27" t="s">
        <v>1</v>
      </c>
      <c r="R27">
        <v>-1420.0140200000001</v>
      </c>
      <c r="S27">
        <v>-1420.10375</v>
      </c>
      <c r="T27">
        <f t="shared" si="21"/>
        <v>-891058.79755000002</v>
      </c>
      <c r="U27">
        <f t="shared" si="21"/>
        <v>-891115.10312500002</v>
      </c>
      <c r="W27">
        <f>U27-U26</f>
        <v>24.954420000081882</v>
      </c>
      <c r="AP27">
        <f t="shared" si="2"/>
        <v>0</v>
      </c>
      <c r="AQ27">
        <f t="shared" si="0"/>
        <v>0</v>
      </c>
    </row>
    <row r="28" spans="1:43" x14ac:dyDescent="0.25">
      <c r="A28" t="s">
        <v>34</v>
      </c>
      <c r="B28">
        <v>-1779.146303</v>
      </c>
      <c r="C28">
        <v>-1779.2326909999999</v>
      </c>
      <c r="D28">
        <f t="shared" si="9"/>
        <v>-1116414.3051324999</v>
      </c>
      <c r="E28">
        <f t="shared" si="10"/>
        <v>-1116468.5136024999</v>
      </c>
      <c r="AP28">
        <f t="shared" si="2"/>
        <v>0</v>
      </c>
      <c r="AQ28">
        <f t="shared" si="0"/>
        <v>0</v>
      </c>
    </row>
    <row r="29" spans="1:43" x14ac:dyDescent="0.25">
      <c r="A29" t="s">
        <v>35</v>
      </c>
      <c r="B29">
        <v>-1190.6975190000001</v>
      </c>
      <c r="C29">
        <v>-1190.7715989999999</v>
      </c>
      <c r="D29">
        <f t="shared" si="9"/>
        <v>-747162.6931725</v>
      </c>
      <c r="E29">
        <f t="shared" si="10"/>
        <v>-747209.1783725</v>
      </c>
      <c r="P29" t="s">
        <v>7</v>
      </c>
      <c r="Q29" t="s">
        <v>9</v>
      </c>
      <c r="R29">
        <v>-1418.756052</v>
      </c>
      <c r="S29">
        <v>-1418.8473690000001</v>
      </c>
      <c r="T29">
        <f t="shared" ref="T29:U30" si="22">R29*627.5</f>
        <v>-890269.42262999993</v>
      </c>
      <c r="U29">
        <f t="shared" si="22"/>
        <v>-890326.72404750006</v>
      </c>
      <c r="W29" t="s">
        <v>2</v>
      </c>
      <c r="AP29">
        <f t="shared" si="2"/>
        <v>0</v>
      </c>
      <c r="AQ29">
        <f t="shared" si="0"/>
        <v>0</v>
      </c>
    </row>
    <row r="30" spans="1:43" x14ac:dyDescent="0.25">
      <c r="D30">
        <f t="shared" si="9"/>
        <v>0</v>
      </c>
      <c r="E30">
        <f t="shared" si="10"/>
        <v>0</v>
      </c>
      <c r="Q30" t="s">
        <v>1</v>
      </c>
      <c r="R30">
        <v>-1418.7269329999999</v>
      </c>
      <c r="S30">
        <v>-1418.8165570000001</v>
      </c>
      <c r="T30">
        <f t="shared" si="22"/>
        <v>-890251.1504574999</v>
      </c>
      <c r="U30">
        <f t="shared" si="22"/>
        <v>-890307.38951750007</v>
      </c>
      <c r="W30">
        <f>U30-U29</f>
        <v>19.33452999999281</v>
      </c>
      <c r="AP30">
        <f t="shared" si="2"/>
        <v>0</v>
      </c>
      <c r="AQ30">
        <f t="shared" si="0"/>
        <v>0</v>
      </c>
    </row>
    <row r="31" spans="1:43" x14ac:dyDescent="0.25">
      <c r="D31">
        <f t="shared" si="9"/>
        <v>0</v>
      </c>
      <c r="E31">
        <f t="shared" si="10"/>
        <v>0</v>
      </c>
      <c r="AP31">
        <f t="shared" si="2"/>
        <v>0</v>
      </c>
      <c r="AQ31">
        <f t="shared" si="0"/>
        <v>0</v>
      </c>
    </row>
    <row r="32" spans="1:43" x14ac:dyDescent="0.25">
      <c r="D32">
        <f t="shared" si="9"/>
        <v>0</v>
      </c>
      <c r="E32">
        <f t="shared" si="10"/>
        <v>0</v>
      </c>
      <c r="Q32" t="s">
        <v>48</v>
      </c>
      <c r="AP32">
        <f t="shared" si="2"/>
        <v>0</v>
      </c>
      <c r="AQ32">
        <f t="shared" si="0"/>
        <v>0</v>
      </c>
    </row>
    <row r="33" spans="4:43" x14ac:dyDescent="0.25">
      <c r="D33">
        <f t="shared" si="9"/>
        <v>0</v>
      </c>
      <c r="E33">
        <f t="shared" si="10"/>
        <v>0</v>
      </c>
      <c r="AP33">
        <f t="shared" si="2"/>
        <v>0</v>
      </c>
      <c r="AQ33">
        <f t="shared" si="0"/>
        <v>0</v>
      </c>
    </row>
    <row r="34" spans="4:43" x14ac:dyDescent="0.25">
      <c r="D34">
        <f t="shared" si="9"/>
        <v>0</v>
      </c>
      <c r="E34">
        <f t="shared" si="10"/>
        <v>0</v>
      </c>
      <c r="P34" t="s">
        <v>47</v>
      </c>
      <c r="Q34" t="s">
        <v>9</v>
      </c>
      <c r="R34">
        <v>-1779.701335</v>
      </c>
      <c r="S34">
        <v>-1779.7900540000001</v>
      </c>
      <c r="T34">
        <f>R34*627.5</f>
        <v>-1116762.5877125</v>
      </c>
      <c r="U34">
        <f>S34*627.5</f>
        <v>-1116818.2588850001</v>
      </c>
      <c r="W34" t="s">
        <v>53</v>
      </c>
      <c r="AP34">
        <f t="shared" si="2"/>
        <v>0</v>
      </c>
      <c r="AQ34">
        <f t="shared" si="0"/>
        <v>0</v>
      </c>
    </row>
    <row r="35" spans="4:43" x14ac:dyDescent="0.25">
      <c r="D35">
        <f t="shared" si="9"/>
        <v>0</v>
      </c>
      <c r="E35">
        <f t="shared" si="10"/>
        <v>0</v>
      </c>
      <c r="Q35" t="s">
        <v>1</v>
      </c>
      <c r="R35">
        <v>-1779.6839010000001</v>
      </c>
      <c r="S35">
        <v>-1779.7711629999999</v>
      </c>
      <c r="T35">
        <f t="shared" ref="T34:T35" si="23">R35*627.5</f>
        <v>-1116751.6478775002</v>
      </c>
      <c r="U35">
        <f t="shared" ref="U35" si="24">S35*627.5</f>
        <v>-1116806.4047824999</v>
      </c>
      <c r="W35">
        <f>U35-U34</f>
        <v>11.8541025002487</v>
      </c>
      <c r="Y35" t="s">
        <v>55</v>
      </c>
    </row>
    <row r="36" spans="4:43" x14ac:dyDescent="0.25">
      <c r="Y36">
        <f>K71-K70</f>
        <v>9.4250500001944602</v>
      </c>
    </row>
    <row r="37" spans="4:43" x14ac:dyDescent="0.25">
      <c r="P37" t="s">
        <v>6</v>
      </c>
      <c r="Q37" t="s">
        <v>9</v>
      </c>
      <c r="R37">
        <v>-1778.292993</v>
      </c>
      <c r="S37">
        <v>-1778.3808349999999</v>
      </c>
      <c r="T37">
        <f t="shared" ref="T37:T38" si="25">R37*627.5</f>
        <v>-1115878.8531075001</v>
      </c>
      <c r="U37">
        <f t="shared" ref="U37:U38" si="26">S37*627.5</f>
        <v>-1115933.9739625</v>
      </c>
    </row>
    <row r="38" spans="4:43" x14ac:dyDescent="0.25">
      <c r="Q38" t="s">
        <v>1</v>
      </c>
      <c r="R38">
        <v>-1778.2903470000001</v>
      </c>
      <c r="S38">
        <v>-1778.3776539999999</v>
      </c>
      <c r="T38">
        <f t="shared" si="25"/>
        <v>-1115877.1927425</v>
      </c>
      <c r="U38">
        <f t="shared" si="26"/>
        <v>-1115931.9778849999</v>
      </c>
      <c r="W38">
        <f>U38-U37</f>
        <v>1.9960775000508875</v>
      </c>
    </row>
    <row r="40" spans="4:43" x14ac:dyDescent="0.25">
      <c r="P40" t="s">
        <v>5</v>
      </c>
      <c r="Q40" t="s">
        <v>9</v>
      </c>
      <c r="R40">
        <v>-1779.4595489999999</v>
      </c>
      <c r="S40">
        <v>-1779.548047</v>
      </c>
      <c r="T40">
        <f t="shared" ref="T40:T41" si="27">R40*627.5</f>
        <v>-1116610.8669975</v>
      </c>
      <c r="U40">
        <f t="shared" ref="U40:U41" si="28">S40*627.5</f>
        <v>-1116666.3994924999</v>
      </c>
    </row>
    <row r="41" spans="4:43" x14ac:dyDescent="0.25">
      <c r="Q41" t="s">
        <v>1</v>
      </c>
      <c r="R41">
        <v>-1779.4397100000001</v>
      </c>
      <c r="S41">
        <v>-1779.5253070000001</v>
      </c>
      <c r="T41">
        <f t="shared" si="27"/>
        <v>-1116598.418025</v>
      </c>
      <c r="U41">
        <f t="shared" si="28"/>
        <v>-1116652.1301425002</v>
      </c>
      <c r="W41">
        <f>U41-U40</f>
        <v>14.269349999725819</v>
      </c>
    </row>
    <row r="43" spans="4:43" x14ac:dyDescent="0.25">
      <c r="P43" t="s">
        <v>7</v>
      </c>
      <c r="Q43" t="s">
        <v>9</v>
      </c>
      <c r="R43">
        <v>-1778.0609039999999</v>
      </c>
      <c r="S43">
        <v>-1778.14949</v>
      </c>
      <c r="T43">
        <f t="shared" ref="T43:T44" si="29">R43*627.5</f>
        <v>-1115733.2172600001</v>
      </c>
      <c r="U43">
        <f t="shared" ref="U43:U44" si="30">S43*627.5</f>
        <v>-1115788.804975</v>
      </c>
    </row>
    <row r="44" spans="4:43" x14ac:dyDescent="0.25">
      <c r="Q44" t="s">
        <v>1</v>
      </c>
      <c r="R44">
        <v>-1778.0471150000001</v>
      </c>
      <c r="S44">
        <v>-1778.1340709999999</v>
      </c>
      <c r="T44">
        <f t="shared" si="29"/>
        <v>-1115724.5646625001</v>
      </c>
      <c r="U44">
        <f t="shared" si="30"/>
        <v>-1115779.1295524999</v>
      </c>
      <c r="W44">
        <f>U44-U43</f>
        <v>9.6754225001204759</v>
      </c>
    </row>
    <row r="47" spans="4:43" x14ac:dyDescent="0.25">
      <c r="P47" t="s">
        <v>56</v>
      </c>
    </row>
    <row r="48" spans="4:43" x14ac:dyDescent="0.25">
      <c r="P48" t="s">
        <v>57</v>
      </c>
    </row>
    <row r="49" spans="7:33" x14ac:dyDescent="0.25">
      <c r="P49" t="s">
        <v>58</v>
      </c>
    </row>
    <row r="60" spans="7:33" x14ac:dyDescent="0.25">
      <c r="AE60" t="s">
        <v>52</v>
      </c>
    </row>
    <row r="61" spans="7:33" x14ac:dyDescent="0.25">
      <c r="I61" t="s">
        <v>50</v>
      </c>
      <c r="AC61" t="s">
        <v>8</v>
      </c>
      <c r="AD61" t="s">
        <v>17</v>
      </c>
      <c r="AE61" t="s">
        <v>18</v>
      </c>
      <c r="AF61" t="s">
        <v>2</v>
      </c>
    </row>
    <row r="62" spans="7:33" x14ac:dyDescent="0.25">
      <c r="G62" t="s">
        <v>8</v>
      </c>
      <c r="H62" t="s">
        <v>17</v>
      </c>
      <c r="I62" t="s">
        <v>18</v>
      </c>
      <c r="J62" t="s">
        <v>2</v>
      </c>
      <c r="K62" t="s">
        <v>37</v>
      </c>
      <c r="AC62">
        <v>0</v>
      </c>
      <c r="AD62">
        <v>-1973142.2080849998</v>
      </c>
      <c r="AG62">
        <f>AD62-$H$63</f>
        <v>0</v>
      </c>
    </row>
    <row r="63" spans="7:33" x14ac:dyDescent="0.25">
      <c r="G63">
        <v>0</v>
      </c>
      <c r="H63">
        <f>2*E3+E4+2*E5+E6</f>
        <v>-1973142.2080849998</v>
      </c>
      <c r="K63">
        <f>H63-$H$63</f>
        <v>0</v>
      </c>
      <c r="AC63">
        <v>1</v>
      </c>
      <c r="AD63">
        <v>-1973141.7048299999</v>
      </c>
      <c r="AE63">
        <f>AD63-AD62</f>
        <v>0.50325499987229705</v>
      </c>
      <c r="AG63">
        <f>AD63-$H$63</f>
        <v>0.50325499987229705</v>
      </c>
    </row>
    <row r="64" spans="7:33" x14ac:dyDescent="0.25">
      <c r="G64">
        <v>1</v>
      </c>
      <c r="H64">
        <f>E10+E3+E11+2*E5+E6</f>
        <v>-1973141.7048299999</v>
      </c>
      <c r="I64">
        <f>H64-H63</f>
        <v>0.50325499987229705</v>
      </c>
      <c r="K64">
        <f>H64-$H$63</f>
        <v>0.50325499987229705</v>
      </c>
      <c r="AC64">
        <v>2</v>
      </c>
      <c r="AD64">
        <v>-1973161.4139774996</v>
      </c>
      <c r="AE64">
        <f>AD64-AD63</f>
        <v>-19.709147499641404</v>
      </c>
      <c r="AG64">
        <f>AD64-$H$63</f>
        <v>-19.205892499769107</v>
      </c>
    </row>
    <row r="65" spans="7:33" x14ac:dyDescent="0.25">
      <c r="G65">
        <v>2</v>
      </c>
      <c r="H65">
        <f>E12+E3+E11+E5+E6</f>
        <v>-1973161.4139774996</v>
      </c>
      <c r="I65">
        <f>H65-H64</f>
        <v>-19.709147499641404</v>
      </c>
      <c r="K65">
        <f>H65-$H$63</f>
        <v>-19.205892499769107</v>
      </c>
      <c r="AC65">
        <v>3</v>
      </c>
      <c r="AD65">
        <f>E23+E3+E11+E15+E5+E6</f>
        <v>-1973160.6954899998</v>
      </c>
      <c r="AE65">
        <f>AD65-AD64</f>
        <v>0.71848749974742532</v>
      </c>
      <c r="AG65">
        <f>AD65-$H$63</f>
        <v>-18.487405000021681</v>
      </c>
    </row>
    <row r="66" spans="7:33" x14ac:dyDescent="0.25">
      <c r="G66">
        <v>3</v>
      </c>
      <c r="H66">
        <f>E27+E3+E11+E5+E6</f>
        <v>-1973137.2652674997</v>
      </c>
      <c r="J66">
        <f>H66-H65</f>
        <v>24.148709999863058</v>
      </c>
      <c r="K66">
        <f>H66-$H$63</f>
        <v>4.9428175000939518</v>
      </c>
      <c r="AC66">
        <v>4</v>
      </c>
      <c r="AD66">
        <f>E29+E3+E11+E15+E5+E6</f>
        <v>-1973134.2564050001</v>
      </c>
      <c r="AF66">
        <f>AD66-AD64</f>
        <v>27.157572499476373</v>
      </c>
      <c r="AG66">
        <f>AD66-$H$63</f>
        <v>7.9516799997072667</v>
      </c>
    </row>
    <row r="67" spans="7:33" x14ac:dyDescent="0.25">
      <c r="G67">
        <v>4</v>
      </c>
      <c r="H67">
        <f>E13+E3+E11++E5+E6</f>
        <v>-1973149.3672324996</v>
      </c>
      <c r="I67">
        <f>H67-H65</f>
        <v>12.046744999941438</v>
      </c>
      <c r="K67">
        <f>H67-$H$63</f>
        <v>-7.1591474998276681</v>
      </c>
      <c r="AC67">
        <v>5</v>
      </c>
      <c r="AD67">
        <v>-1973151.1110550002</v>
      </c>
      <c r="AE67">
        <f>AD67-AD66</f>
        <v>-16.854650000110269</v>
      </c>
      <c r="AG67">
        <f>AD67-$H$63</f>
        <v>-8.9029700004030019</v>
      </c>
    </row>
    <row r="68" spans="7:33" x14ac:dyDescent="0.25">
      <c r="G68">
        <v>5</v>
      </c>
      <c r="H68">
        <f>E14+E3+E11+E15+E5+E6</f>
        <v>-1973151.1110550002</v>
      </c>
      <c r="I68">
        <f>H68-H67</f>
        <v>-1.7438225005753338</v>
      </c>
      <c r="K68">
        <f>H68-$H$63</f>
        <v>-8.9029700004030019</v>
      </c>
      <c r="AC68">
        <v>6</v>
      </c>
      <c r="AD68">
        <f>E24+E3+E11+E15+E5</f>
        <v>-1973148.4008825</v>
      </c>
      <c r="AE68">
        <f>AD68-AD67</f>
        <v>2.7101725002285093</v>
      </c>
      <c r="AG68">
        <f>AD68-$H$63</f>
        <v>-6.1927975001744926</v>
      </c>
    </row>
    <row r="69" spans="7:33" x14ac:dyDescent="0.25">
      <c r="G69">
        <v>6</v>
      </c>
      <c r="H69">
        <f>E14+E3+E11+E15+E17+E16</f>
        <v>-1973148.7083575004</v>
      </c>
      <c r="I69">
        <f>H69-H68</f>
        <v>2.4026974998414516</v>
      </c>
      <c r="K69">
        <f>H69-$H$63</f>
        <v>-6.5002725005615503</v>
      </c>
      <c r="AC69">
        <v>7</v>
      </c>
      <c r="AD69">
        <v>-1973149.6238800003</v>
      </c>
      <c r="AE69">
        <f>AD69-AD68</f>
        <v>-1.2229975003283471</v>
      </c>
      <c r="AG69">
        <f>AD69-$H$63</f>
        <v>-7.4157950005028397</v>
      </c>
    </row>
    <row r="70" spans="7:33" x14ac:dyDescent="0.25">
      <c r="G70">
        <v>7</v>
      </c>
      <c r="H70">
        <f>E18+E3+E11+E15+E17</f>
        <v>-1973149.6238800003</v>
      </c>
      <c r="I70">
        <f>H70-H69</f>
        <v>-0.91552249994128942</v>
      </c>
      <c r="K70">
        <f>H70-$H$63</f>
        <v>-7.4157950005028397</v>
      </c>
      <c r="AC70">
        <v>8</v>
      </c>
      <c r="AD70">
        <v>-1973140.1988300001</v>
      </c>
      <c r="AF70">
        <f>AD70-AD64</f>
        <v>21.215147499460727</v>
      </c>
      <c r="AG70">
        <f>AD70-$H$63</f>
        <v>2.0092549996916205</v>
      </c>
    </row>
    <row r="71" spans="7:33" x14ac:dyDescent="0.25">
      <c r="G71">
        <v>8</v>
      </c>
      <c r="H71">
        <f>E28+E3+E11+E15+E17</f>
        <v>-1973140.1988300001</v>
      </c>
      <c r="J71">
        <f>H71-H65</f>
        <v>21.215147499460727</v>
      </c>
      <c r="K71">
        <f>H71-$H$63</f>
        <v>2.0092549996916205</v>
      </c>
      <c r="AC71">
        <v>9</v>
      </c>
      <c r="AD71">
        <v>-1973169.9178575003</v>
      </c>
      <c r="AE71">
        <f>AD71-AD69</f>
        <v>-20.293977499939501</v>
      </c>
      <c r="AG71">
        <f>AD71-$H$63</f>
        <v>-27.709772500442341</v>
      </c>
    </row>
    <row r="72" spans="7:33" x14ac:dyDescent="0.25">
      <c r="G72">
        <v>9</v>
      </c>
      <c r="H72">
        <f>E19+E3+E11+E15+E17</f>
        <v>-1973169.9178575003</v>
      </c>
      <c r="I72">
        <f>H72-H70</f>
        <v>-20.293977499939501</v>
      </c>
      <c r="K72">
        <f>H72-$H$63</f>
        <v>-27.709772500442341</v>
      </c>
      <c r="AC72">
        <v>10</v>
      </c>
      <c r="AD72">
        <v>-1973165.9871975002</v>
      </c>
      <c r="AE72">
        <f>AD72-AD71</f>
        <v>3.9306600000709295</v>
      </c>
      <c r="AG72">
        <f>AD72-$H$63</f>
        <v>-23.779112500371411</v>
      </c>
    </row>
    <row r="73" spans="7:33" x14ac:dyDescent="0.25">
      <c r="G73">
        <v>10</v>
      </c>
      <c r="H73">
        <f>E21+E20+E11+E15+E17</f>
        <v>-1973165.9871975002</v>
      </c>
      <c r="I73">
        <f>H73-H72</f>
        <v>3.9306600000709295</v>
      </c>
      <c r="K73">
        <f>H73-$H$63</f>
        <v>-23.779112500371411</v>
      </c>
      <c r="AC73">
        <v>11</v>
      </c>
      <c r="AD73">
        <v>-1973166.5688900002</v>
      </c>
      <c r="AE73">
        <f>AD73-AD72</f>
        <v>-0.58169250003993511</v>
      </c>
      <c r="AG73">
        <f>AD73-$H$63</f>
        <v>-24.360805000411347</v>
      </c>
    </row>
    <row r="74" spans="7:33" x14ac:dyDescent="0.25">
      <c r="G74">
        <v>11</v>
      </c>
      <c r="H74">
        <f>E22+E20+E4+E15+E17</f>
        <v>-1973166.5688900002</v>
      </c>
      <c r="I74">
        <f>H74-H73</f>
        <v>-0.58169250003993511</v>
      </c>
      <c r="K74">
        <f>H74-$H$63</f>
        <v>-24.360805000411347</v>
      </c>
    </row>
    <row r="77" spans="7:33" x14ac:dyDescent="0.25">
      <c r="AB77" t="s">
        <v>51</v>
      </c>
    </row>
    <row r="79" spans="7:33" x14ac:dyDescent="0.25">
      <c r="AB79" t="s">
        <v>3</v>
      </c>
      <c r="AC79" t="s">
        <v>10</v>
      </c>
      <c r="AD79" t="s">
        <v>10</v>
      </c>
      <c r="AE79" t="s">
        <v>1</v>
      </c>
      <c r="AF79" t="s">
        <v>1</v>
      </c>
      <c r="AG79" t="s">
        <v>2</v>
      </c>
    </row>
    <row r="80" spans="7:33" x14ac:dyDescent="0.25">
      <c r="AB80" t="s">
        <v>4</v>
      </c>
      <c r="AC80">
        <v>-1191.1704580000001</v>
      </c>
      <c r="AD80">
        <v>-1191.247842</v>
      </c>
      <c r="AE80">
        <v>-1191.1337289999999</v>
      </c>
      <c r="AF80">
        <v>-1191.2083230000001</v>
      </c>
      <c r="AG80" t="s">
        <v>4</v>
      </c>
    </row>
    <row r="81" spans="28:33" x14ac:dyDescent="0.25">
      <c r="AC81">
        <f>AC80*627.5</f>
        <v>-747459.46239500004</v>
      </c>
      <c r="AD81">
        <f>AD80*627.5</f>
        <v>-747508.02085500001</v>
      </c>
      <c r="AE81">
        <f>AE80*627.5</f>
        <v>-747436.41494749999</v>
      </c>
      <c r="AF81">
        <f>AF80*627.5</f>
        <v>-747483.22268250003</v>
      </c>
      <c r="AG81">
        <f>AF81-AD81</f>
        <v>24.798172499984503</v>
      </c>
    </row>
    <row r="82" spans="28:33" x14ac:dyDescent="0.25">
      <c r="AB82" t="s">
        <v>7</v>
      </c>
      <c r="AC82">
        <v>-1189.9014050000001</v>
      </c>
      <c r="AD82">
        <v>-1189.9783890000001</v>
      </c>
      <c r="AE82">
        <v>-1189.8683779999999</v>
      </c>
      <c r="AF82">
        <v>-1189.942605</v>
      </c>
      <c r="AG82" t="s">
        <v>7</v>
      </c>
    </row>
    <row r="83" spans="28:33" x14ac:dyDescent="0.25">
      <c r="AC83">
        <f>AC82*627.5</f>
        <v>-746663.13163750002</v>
      </c>
      <c r="AD83">
        <f>AD82*627.5</f>
        <v>-746711.43909750006</v>
      </c>
      <c r="AE83">
        <f>AE82*627.5</f>
        <v>-746642.40719499998</v>
      </c>
      <c r="AF83">
        <f>AF82*627.5</f>
        <v>-746688.98463750002</v>
      </c>
      <c r="AG83">
        <f>AF83-AD83</f>
        <v>22.454460000037216</v>
      </c>
    </row>
    <row r="84" spans="28:33" x14ac:dyDescent="0.25">
      <c r="AB84" t="s">
        <v>6</v>
      </c>
      <c r="AC84">
        <v>-1190.089311</v>
      </c>
      <c r="AD84">
        <v>-1190.1665519999999</v>
      </c>
      <c r="AE84">
        <v>-1190.0535629999999</v>
      </c>
      <c r="AF84">
        <v>-1190.128461</v>
      </c>
      <c r="AG84" t="s">
        <v>6</v>
      </c>
    </row>
    <row r="85" spans="28:33" x14ac:dyDescent="0.25">
      <c r="AC85">
        <f>AC84*627.5</f>
        <v>-746781.04265249998</v>
      </c>
      <c r="AD85">
        <f>AD84*627.5</f>
        <v>-746829.51137999992</v>
      </c>
      <c r="AE85">
        <f>AE84*627.5</f>
        <v>-746758.61078250001</v>
      </c>
      <c r="AF85">
        <f>AF84*627.5</f>
        <v>-746805.60927749996</v>
      </c>
      <c r="AG85">
        <f>AF85-AD85</f>
        <v>23.902102499967441</v>
      </c>
    </row>
    <row r="86" spans="28:33" x14ac:dyDescent="0.25">
      <c r="AB86" t="s">
        <v>5</v>
      </c>
      <c r="AC86">
        <v>-1190.979558</v>
      </c>
      <c r="AD86">
        <v>-1191.0562689999999</v>
      </c>
      <c r="AE86">
        <v>-1190.939269</v>
      </c>
      <c r="AF86">
        <v>-1191.0140879999999</v>
      </c>
      <c r="AG86" t="s">
        <v>5</v>
      </c>
    </row>
    <row r="87" spans="28:33" x14ac:dyDescent="0.25">
      <c r="AC87">
        <f>AC86*627.5</f>
        <v>-747339.67264500004</v>
      </c>
      <c r="AD87">
        <f>AD86*627.5</f>
        <v>-747387.80879749998</v>
      </c>
      <c r="AE87">
        <f>AE86*627.5</f>
        <v>-747314.3912975</v>
      </c>
      <c r="AF87">
        <f>AF86*627.5</f>
        <v>-747361.3402199999</v>
      </c>
      <c r="AG87">
        <f>AF87-AD87</f>
        <v>26.468577500083484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hemDraw.Document.6.0" shapeId="35841" r:id="rId4">
          <objectPr defaultSize="0" autoPict="0" r:id="rId5">
            <anchor moveWithCells="1">
              <from>
                <xdr:col>5</xdr:col>
                <xdr:colOff>438150</xdr:colOff>
                <xdr:row>1</xdr:row>
                <xdr:rowOff>114300</xdr:rowOff>
              </from>
              <to>
                <xdr:col>11</xdr:col>
                <xdr:colOff>342900</xdr:colOff>
                <xdr:row>58</xdr:row>
                <xdr:rowOff>152400</xdr:rowOff>
              </to>
            </anchor>
          </objectPr>
        </oleObject>
      </mc:Choice>
      <mc:Fallback>
        <oleObject progId="ChemDraw.Document.6.0" shapeId="35841" r:id="rId4"/>
      </mc:Fallback>
    </mc:AlternateContent>
    <mc:AlternateContent xmlns:mc="http://schemas.openxmlformats.org/markup-compatibility/2006">
      <mc:Choice Requires="x14">
        <oleObject progId="ChemDraw.Document.6.0" shapeId="35842" r:id="rId6">
          <objectPr defaultSize="0" autoPict="0" r:id="rId7">
            <anchor moveWithCells="1">
              <from>
                <xdr:col>27</xdr:col>
                <xdr:colOff>295275</xdr:colOff>
                <xdr:row>0</xdr:row>
                <xdr:rowOff>171450</xdr:rowOff>
              </from>
              <to>
                <xdr:col>35</xdr:col>
                <xdr:colOff>361950</xdr:colOff>
                <xdr:row>58</xdr:row>
                <xdr:rowOff>19050</xdr:rowOff>
              </to>
            </anchor>
          </objectPr>
        </oleObject>
      </mc:Choice>
      <mc:Fallback>
        <oleObject progId="ChemDraw.Document.6.0" shapeId="35842" r:id="rId6"/>
      </mc:Fallback>
    </mc:AlternateContent>
    <mc:AlternateContent xmlns:mc="http://schemas.openxmlformats.org/markup-compatibility/2006">
      <mc:Choice Requires="x14">
        <oleObject progId="ChemDraw.Document.6.0" shapeId="35843" r:id="rId8">
          <objectPr defaultSize="0" autoPict="0" r:id="rId9">
            <anchor moveWithCells="1">
              <from>
                <xdr:col>50</xdr:col>
                <xdr:colOff>19050</xdr:colOff>
                <xdr:row>1</xdr:row>
                <xdr:rowOff>38100</xdr:rowOff>
              </from>
              <to>
                <xdr:col>58</xdr:col>
                <xdr:colOff>581025</xdr:colOff>
                <xdr:row>58</xdr:row>
                <xdr:rowOff>76200</xdr:rowOff>
              </to>
            </anchor>
          </objectPr>
        </oleObject>
      </mc:Choice>
      <mc:Fallback>
        <oleObject progId="ChemDraw.Document.6.0" shapeId="35843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Amine func final pathways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jhigh</dc:creator>
  <cp:lastModifiedBy>jhigh</cp:lastModifiedBy>
  <dcterms:created xsi:type="dcterms:W3CDTF">2021-09-30T13:55:30Z</dcterms:created>
  <dcterms:modified xsi:type="dcterms:W3CDTF">2022-12-21T12:11:30Z</dcterms:modified>
</cp:coreProperties>
</file>